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Budgets/"/>
    </mc:Choice>
  </mc:AlternateContent>
  <xr:revisionPtr revIDLastSave="246" documentId="8_{89407098-0BBE-472B-A527-FFE3E21CC226}" xr6:coauthVersionLast="46" xr6:coauthVersionMax="47" xr10:uidLastSave="{A224468C-C7D3-4C81-80E6-453B4984A707}"/>
  <bookViews>
    <workbookView xWindow="-110" yWindow="-110" windowWidth="19420" windowHeight="10420" firstSheet="4" activeTab="4" xr2:uid="{441DE945-B692-4AAA-9C1A-253F50DE6D1C}"/>
  </bookViews>
  <sheets>
    <sheet name="O&amp;E" sheetId="3" r:id="rId1"/>
    <sheet name="Direct Council" sheetId="2" r:id="rId2"/>
    <sheet name="Info Centre" sheetId="1" r:id="rId3"/>
    <sheet name="CEX" sheetId="5" r:id="rId4"/>
    <sheet name="PHOUSE" sheetId="6" r:id="rId5"/>
    <sheet name="ROS" sheetId="7" r:id="rId6"/>
    <sheet name="CPC" sheetId="8" r:id="rId7"/>
    <sheet name="Precept projections" sheetId="9" r:id="rId8"/>
    <sheet name="Summary" sheetId="4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4" l="1"/>
  <c r="J6" i="3"/>
  <c r="J32" i="3"/>
  <c r="J37" i="3"/>
  <c r="C24" i="4"/>
  <c r="J12" i="8"/>
  <c r="J44" i="3"/>
  <c r="J11" i="6"/>
  <c r="J17" i="6"/>
  <c r="C42" i="4"/>
  <c r="G42" i="4"/>
  <c r="F42" i="4"/>
  <c r="B42" i="4"/>
  <c r="B10" i="9"/>
  <c r="C10" i="9"/>
  <c r="A10" i="9"/>
  <c r="D42" i="4" l="1"/>
  <c r="H17" i="8" l="1"/>
  <c r="G17" i="8"/>
  <c r="F17" i="8"/>
  <c r="D17" i="8"/>
  <c r="C17" i="8"/>
  <c r="B17" i="8"/>
  <c r="H16" i="8"/>
  <c r="I16" i="8" s="1"/>
  <c r="I17" i="8" s="1"/>
  <c r="J18" i="8"/>
  <c r="G12" i="8"/>
  <c r="G18" i="8" s="1"/>
  <c r="F12" i="8"/>
  <c r="F18" i="8" s="1"/>
  <c r="E12" i="8"/>
  <c r="E18" i="8" s="1"/>
  <c r="D12" i="8"/>
  <c r="D18" i="8" s="1"/>
  <c r="C12" i="8"/>
  <c r="C18" i="8" s="1"/>
  <c r="B12" i="8"/>
  <c r="B18" i="8" s="1"/>
  <c r="I9" i="8"/>
  <c r="H8" i="8"/>
  <c r="I8" i="8" s="1"/>
  <c r="H7" i="8"/>
  <c r="I7" i="8" s="1"/>
  <c r="H6" i="8"/>
  <c r="I6" i="8" s="1"/>
  <c r="I5" i="8"/>
  <c r="H5" i="8"/>
  <c r="H4" i="8"/>
  <c r="H12" i="8" s="1"/>
  <c r="H18" i="8" s="1"/>
  <c r="I4" i="8" l="1"/>
  <c r="I12" i="8" s="1"/>
  <c r="I18" i="8" s="1"/>
  <c r="J15" i="7" l="1"/>
  <c r="F15" i="7"/>
  <c r="E15" i="7"/>
  <c r="D15" i="7"/>
  <c r="D18" i="7" s="1"/>
  <c r="C15" i="7"/>
  <c r="H14" i="7"/>
  <c r="I14" i="7" s="1"/>
  <c r="H12" i="7"/>
  <c r="I12" i="7" s="1"/>
  <c r="G11" i="7"/>
  <c r="H11" i="7" s="1"/>
  <c r="I11" i="7" s="1"/>
  <c r="G10" i="7"/>
  <c r="H10" i="7" s="1"/>
  <c r="I10" i="7" s="1"/>
  <c r="G9" i="7"/>
  <c r="H9" i="7" s="1"/>
  <c r="I9" i="7" s="1"/>
  <c r="H8" i="7"/>
  <c r="I8" i="7" s="1"/>
  <c r="H7" i="7"/>
  <c r="I7" i="7" s="1"/>
  <c r="H6" i="7"/>
  <c r="I6" i="7" s="1"/>
  <c r="I5" i="7"/>
  <c r="H5" i="7"/>
  <c r="I17" i="6"/>
  <c r="D17" i="6"/>
  <c r="B17" i="6"/>
  <c r="G14" i="6"/>
  <c r="G15" i="6" s="1"/>
  <c r="G17" i="6" s="1"/>
  <c r="F11" i="6"/>
  <c r="F17" i="6" s="1"/>
  <c r="E11" i="6"/>
  <c r="E17" i="6" s="1"/>
  <c r="D11" i="6"/>
  <c r="C11" i="6"/>
  <c r="C17" i="6" s="1"/>
  <c r="G9" i="6"/>
  <c r="H9" i="6" s="1"/>
  <c r="I9" i="6" s="1"/>
  <c r="G8" i="6"/>
  <c r="H8" i="6" s="1"/>
  <c r="I8" i="6" s="1"/>
  <c r="H7" i="6"/>
  <c r="I7" i="6" s="1"/>
  <c r="H6" i="6"/>
  <c r="I6" i="6" s="1"/>
  <c r="H5" i="6"/>
  <c r="I5" i="6" s="1"/>
  <c r="I18" i="5"/>
  <c r="F18" i="5"/>
  <c r="E18" i="5"/>
  <c r="J17" i="5"/>
  <c r="I17" i="5"/>
  <c r="H17" i="5"/>
  <c r="I16" i="5"/>
  <c r="H16" i="5"/>
  <c r="H15" i="5"/>
  <c r="I15" i="5" s="1"/>
  <c r="J13" i="5"/>
  <c r="I13" i="5"/>
  <c r="F13" i="5"/>
  <c r="E13" i="5"/>
  <c r="D13" i="5"/>
  <c r="C13" i="5"/>
  <c r="H12" i="5"/>
  <c r="I12" i="5" s="1"/>
  <c r="H11" i="5"/>
  <c r="I11" i="5" s="1"/>
  <c r="H10" i="5"/>
  <c r="I10" i="5" s="1"/>
  <c r="G10" i="5"/>
  <c r="H9" i="5"/>
  <c r="I9" i="5" s="1"/>
  <c r="G8" i="5"/>
  <c r="H8" i="5" s="1"/>
  <c r="I8" i="5" s="1"/>
  <c r="H7" i="5"/>
  <c r="I7" i="5" s="1"/>
  <c r="G6" i="5"/>
  <c r="H6" i="5" s="1"/>
  <c r="I6" i="5" s="1"/>
  <c r="H5" i="5"/>
  <c r="I5" i="5" s="1"/>
  <c r="I4" i="5"/>
  <c r="H4" i="5"/>
  <c r="H15" i="7" l="1"/>
  <c r="J18" i="5"/>
  <c r="I15" i="7"/>
  <c r="G15" i="7"/>
  <c r="H17" i="6"/>
  <c r="G13" i="5"/>
  <c r="B19" i="4" l="1"/>
  <c r="B11" i="4"/>
  <c r="B24" i="4" s="1"/>
  <c r="B27" i="4" s="1"/>
  <c r="B28" i="4" s="1"/>
  <c r="C19" i="4"/>
  <c r="C11" i="4"/>
  <c r="G27" i="3"/>
  <c r="H27" i="3" s="1"/>
  <c r="I27" i="3" s="1"/>
  <c r="D45" i="3"/>
  <c r="D37" i="3"/>
  <c r="D38" i="3" s="1"/>
  <c r="H35" i="3"/>
  <c r="H36" i="3" s="1"/>
  <c r="G30" i="3"/>
  <c r="H30" i="3" s="1"/>
  <c r="C36" i="3"/>
  <c r="D36" i="3"/>
  <c r="B36" i="3"/>
  <c r="D32" i="3"/>
  <c r="D5" i="2"/>
  <c r="D13" i="1"/>
  <c r="D12" i="1"/>
  <c r="D8" i="1"/>
  <c r="E12" i="1"/>
  <c r="E13" i="1" s="1"/>
  <c r="E8" i="1"/>
  <c r="E5" i="2"/>
  <c r="F44" i="3"/>
  <c r="H31" i="3"/>
  <c r="I31" i="3" s="1"/>
  <c r="G18" i="3"/>
  <c r="H18" i="3" s="1"/>
  <c r="I18" i="3" s="1"/>
  <c r="E44" i="3"/>
  <c r="E32" i="3"/>
  <c r="E37" i="3" s="1"/>
  <c r="E6" i="3"/>
  <c r="H28" i="3"/>
  <c r="H22" i="3"/>
  <c r="H21" i="3"/>
  <c r="I21" i="3" s="1"/>
  <c r="H20" i="3"/>
  <c r="I20" i="3" s="1"/>
  <c r="H8" i="3"/>
  <c r="I8" i="3" s="1"/>
  <c r="H5" i="3"/>
  <c r="H4" i="3"/>
  <c r="I4" i="3" s="1"/>
  <c r="G43" i="3"/>
  <c r="H43" i="3" s="1"/>
  <c r="I43" i="3" s="1"/>
  <c r="G39" i="3"/>
  <c r="G36" i="3"/>
  <c r="G29" i="3"/>
  <c r="H29" i="3" s="1"/>
  <c r="I29" i="3" s="1"/>
  <c r="G28" i="3"/>
  <c r="H26" i="3"/>
  <c r="G25" i="3"/>
  <c r="G24" i="3"/>
  <c r="H24" i="3" s="1"/>
  <c r="I24" i="3" s="1"/>
  <c r="G23" i="3"/>
  <c r="H23" i="3" s="1"/>
  <c r="G22" i="3"/>
  <c r="G19" i="3"/>
  <c r="H19" i="3" s="1"/>
  <c r="I19" i="3" s="1"/>
  <c r="G17" i="3"/>
  <c r="H17" i="3" s="1"/>
  <c r="I17" i="3" s="1"/>
  <c r="G16" i="3"/>
  <c r="H16" i="3" s="1"/>
  <c r="I16" i="3" s="1"/>
  <c r="H15" i="3"/>
  <c r="I15" i="3" s="1"/>
  <c r="G14" i="3"/>
  <c r="H14" i="3" s="1"/>
  <c r="I14" i="3" s="1"/>
  <c r="G13" i="3"/>
  <c r="H13" i="3" s="1"/>
  <c r="I13" i="3" s="1"/>
  <c r="G12" i="3"/>
  <c r="H12" i="3" s="1"/>
  <c r="I12" i="3" s="1"/>
  <c r="H11" i="3"/>
  <c r="I11" i="3" s="1"/>
  <c r="G10" i="3"/>
  <c r="G8" i="3"/>
  <c r="G5" i="3"/>
  <c r="H3" i="3"/>
  <c r="C44" i="3"/>
  <c r="B44" i="3"/>
  <c r="F36" i="3"/>
  <c r="F32" i="3"/>
  <c r="C32" i="3"/>
  <c r="B32" i="3"/>
  <c r="F6" i="3"/>
  <c r="J5" i="2"/>
  <c r="I5" i="2"/>
  <c r="H5" i="2"/>
  <c r="G5" i="2"/>
  <c r="F5" i="2"/>
  <c r="C5" i="2"/>
  <c r="B5" i="2"/>
  <c r="J12" i="1"/>
  <c r="F12" i="1"/>
  <c r="C12" i="1"/>
  <c r="B12" i="1"/>
  <c r="H11" i="1"/>
  <c r="I11" i="1" s="1"/>
  <c r="H10" i="1"/>
  <c r="H12" i="1" s="1"/>
  <c r="J8" i="1"/>
  <c r="F8" i="1"/>
  <c r="C8" i="1"/>
  <c r="B8" i="1"/>
  <c r="H6" i="1"/>
  <c r="I6" i="1" s="1"/>
  <c r="I5" i="1"/>
  <c r="H5" i="1"/>
  <c r="G8" i="1"/>
  <c r="I5" i="3" l="1"/>
  <c r="E38" i="3"/>
  <c r="G44" i="3"/>
  <c r="I35" i="3"/>
  <c r="C37" i="3"/>
  <c r="C38" i="3" s="1"/>
  <c r="E45" i="3"/>
  <c r="H4" i="1"/>
  <c r="H8" i="1" s="1"/>
  <c r="H13" i="1" s="1"/>
  <c r="B13" i="1"/>
  <c r="C13" i="1"/>
  <c r="F13" i="1"/>
  <c r="G12" i="1"/>
  <c r="G13" i="1" s="1"/>
  <c r="J13" i="1"/>
  <c r="I26" i="3"/>
  <c r="H25" i="3"/>
  <c r="I25" i="3" s="1"/>
  <c r="I23" i="3"/>
  <c r="J45" i="3"/>
  <c r="J38" i="3"/>
  <c r="F37" i="3"/>
  <c r="F38" i="3" s="1"/>
  <c r="G32" i="3"/>
  <c r="G37" i="3" s="1"/>
  <c r="H10" i="3"/>
  <c r="H6" i="3"/>
  <c r="F45" i="3"/>
  <c r="I28" i="3"/>
  <c r="I22" i="3"/>
  <c r="I30" i="3"/>
  <c r="G6" i="3"/>
  <c r="B37" i="3"/>
  <c r="B38" i="3" s="1"/>
  <c r="B45" i="3"/>
  <c r="C45" i="3"/>
  <c r="I3" i="3"/>
  <c r="I6" i="3" s="1"/>
  <c r="H39" i="3"/>
  <c r="I10" i="1"/>
  <c r="I12" i="1" s="1"/>
  <c r="C28" i="4" l="1"/>
  <c r="B31" i="4" s="1"/>
  <c r="H32" i="3"/>
  <c r="H37" i="3" s="1"/>
  <c r="H38" i="3" s="1"/>
  <c r="I4" i="1"/>
  <c r="I8" i="1" s="1"/>
  <c r="I13" i="1" s="1"/>
  <c r="G45" i="3"/>
  <c r="I10" i="3"/>
  <c r="I32" i="3" s="1"/>
  <c r="I37" i="3" s="1"/>
  <c r="I38" i="3" s="1"/>
  <c r="G38" i="3"/>
  <c r="H44" i="3"/>
  <c r="I39" i="3"/>
  <c r="I44" i="3" s="1"/>
  <c r="C31" i="4" l="1"/>
  <c r="A31" i="4"/>
  <c r="H45" i="3"/>
  <c r="I45" i="3"/>
</calcChain>
</file>

<file path=xl/sharedStrings.xml><?xml version="1.0" encoding="utf-8"?>
<sst xmlns="http://schemas.openxmlformats.org/spreadsheetml/2006/main" count="267" uniqueCount="226">
  <si>
    <t>Office and Establishment  BUDGET 2021.22</t>
  </si>
  <si>
    <t>Actual</t>
  </si>
  <si>
    <t>2017/18</t>
  </si>
  <si>
    <t>2018/19</t>
  </si>
  <si>
    <t>2019/20</t>
  </si>
  <si>
    <t>Budget 2020/21</t>
  </si>
  <si>
    <t>Est. Actual 2020/21</t>
  </si>
  <si>
    <t>Forecast 2021/22</t>
  </si>
  <si>
    <t>Forecast 2022/23</t>
  </si>
  <si>
    <t>Forecast 2023/24</t>
  </si>
  <si>
    <t xml:space="preserve"> Budget 2021/22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</si>
  <si>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</si>
  <si>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</si>
  <si>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</si>
  <si>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</si>
  <si>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</si>
  <si>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</si>
  <si>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Office Mobiles</t>
  </si>
  <si>
    <t>Audit &amp; EOY Fees</t>
  </si>
  <si>
    <t>Photocopier Costs</t>
  </si>
  <si>
    <t xml:space="preserve">Stationery </t>
  </si>
  <si>
    <t>Insurance</t>
  </si>
  <si>
    <t xml:space="preserve">Bank Charges </t>
  </si>
  <si>
    <t>Advertising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</si>
  <si>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</si>
  <si>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</si>
  <si>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</si>
  <si>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</si>
  <si>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</si>
  <si>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</si>
  <si>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</si>
  <si>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Cleaning</t>
  </si>
  <si>
    <t>Miscellaneous</t>
  </si>
  <si>
    <t>Computer Accounts</t>
  </si>
  <si>
    <t>Web Site costs</t>
  </si>
  <si>
    <t>IT Support</t>
  </si>
  <si>
    <t>HR &amp; HS Advice</t>
  </si>
  <si>
    <t>Members’ Expenses</t>
  </si>
  <si>
    <t>Lone Worker solution</t>
  </si>
  <si>
    <t xml:space="preserve">Childrens Centre Contract </t>
  </si>
  <si>
    <t>TOTAL  EXPENDITURE</t>
  </si>
  <si>
    <t>INCOME</t>
  </si>
  <si>
    <t>Sundry income</t>
  </si>
  <si>
    <t>Bank Interest</t>
  </si>
  <si>
    <t>TOTAL INCOME</t>
  </si>
  <si>
    <t>NET OFFICE EXPENDITURE</t>
  </si>
  <si>
    <t xml:space="preserve">Total </t>
  </si>
  <si>
    <t xml:space="preserve">Tucker’s Rec Ground Trust </t>
  </si>
  <si>
    <t>Advice Services</t>
  </si>
  <si>
    <t xml:space="preserve">Festival , events, tourism </t>
  </si>
  <si>
    <t>Support for vulnerable residents</t>
  </si>
  <si>
    <t xml:space="preserve">General Grants </t>
  </si>
  <si>
    <t>TOTAL GRANTS</t>
  </si>
  <si>
    <t>TOTAL NET  EXPENDITURE</t>
  </si>
  <si>
    <t xml:space="preserve">Capital Tablets for cllrs </t>
  </si>
  <si>
    <t xml:space="preserve"> Direct Council Budget 2021.22</t>
  </si>
  <si>
    <t>Actuals</t>
  </si>
  <si>
    <t xml:space="preserve"> Budget 2020/21</t>
  </si>
  <si>
    <t xml:space="preserve"> Est Actual 20/21</t>
  </si>
  <si>
    <t xml:space="preserve"> Forecast 2021/22</t>
  </si>
  <si>
    <t xml:space="preserve"> Forecast 2022/23</t>
  </si>
  <si>
    <t xml:space="preserve"> Forecast 2023/24</t>
  </si>
  <si>
    <t xml:space="preserve">  Budget 2020/21</t>
  </si>
  <si>
    <t>Loan Repayments</t>
  </si>
  <si>
    <t>Mayor’s Expenses</t>
  </si>
  <si>
    <t>TOTAL EXPENDITURE</t>
  </si>
  <si>
    <t>Information Centre Budget  2020.21</t>
  </si>
  <si>
    <t>Column1</t>
  </si>
  <si>
    <t>Expenditure</t>
  </si>
  <si>
    <t>Stock Purchases</t>
  </si>
  <si>
    <t>Bank Charges</t>
  </si>
  <si>
    <t>Museum</t>
  </si>
  <si>
    <t>Stock Sales</t>
  </si>
  <si>
    <t>Commission on Agency Sales</t>
  </si>
  <si>
    <t>NET Income</t>
  </si>
  <si>
    <t xml:space="preserve">  Corn Exchange BUDGET  2020.21 </t>
  </si>
  <si>
    <t xml:space="preserve"> Column1 </t>
  </si>
  <si>
    <t xml:space="preserve"> Actual 2017/18 </t>
  </si>
  <si>
    <t xml:space="preserve"> Actual 2018/19 </t>
  </si>
  <si>
    <t>Actual 2019/20</t>
  </si>
  <si>
    <t xml:space="preserve"> Budget 2020.21</t>
  </si>
  <si>
    <t xml:space="preserve"> Est.Actual 2020.21</t>
  </si>
  <si>
    <t xml:space="preserve"> Forecast 21/22 </t>
  </si>
  <si>
    <t xml:space="preserve"> Forecast 22/23 </t>
  </si>
  <si>
    <t>Forecast  23/24</t>
  </si>
  <si>
    <t xml:space="preserve"> DRAFT Budget 2021/22</t>
  </si>
  <si>
    <t xml:space="preserve"> EXPENDITURE </t>
  </si>
  <si>
    <t xml:space="preserve"> Electricity </t>
  </si>
  <si>
    <t xml:space="preserve"> Gas </t>
  </si>
  <si>
    <t xml:space="preserve"> Premises Licencs 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</si>
  <si>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</si>
  <si>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</si>
  <si>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</si>
  <si>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</si>
  <si>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</si>
  <si>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</si>
  <si>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</si>
  <si>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</si>
  <si>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</si>
  <si>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</si>
  <si>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</si>
  <si>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 xml:space="preserve"> Approved by committee: 16/12/2020</t>
  </si>
  <si>
    <t>Pump House</t>
  </si>
  <si>
    <t>2021.22</t>
  </si>
  <si>
    <t>Actual3</t>
  </si>
  <si>
    <t>Actual4</t>
  </si>
  <si>
    <t>Actual5</t>
  </si>
  <si>
    <t>Budget</t>
  </si>
  <si>
    <t xml:space="preserve">Est. Actual </t>
  </si>
  <si>
    <t>Forecast</t>
  </si>
  <si>
    <t>Forecast4</t>
  </si>
  <si>
    <t>Forecast5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</si>
  <si>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</si>
  <si>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</si>
  <si>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</si>
  <si>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</si>
  <si>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</si>
  <si>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</si>
  <si>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</si>
  <si>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</si>
  <si>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Rent - Faringdon Collections Trust</t>
  </si>
  <si>
    <t>Less INCOME</t>
  </si>
  <si>
    <t>Room lettings</t>
  </si>
  <si>
    <t>NET EXPENDITURE</t>
  </si>
  <si>
    <t>Agreed by Committee:16/12/2020</t>
  </si>
  <si>
    <t xml:space="preserve">Capital exdpenditure items </t>
  </si>
  <si>
    <t xml:space="preserve">cost </t>
  </si>
  <si>
    <t xml:space="preserve">Tables </t>
  </si>
  <si>
    <t>RECREATION &amp; OPEN SPACES COMMITTEE</t>
  </si>
  <si>
    <t xml:space="preserve"> BUDGET  2021.22</t>
  </si>
  <si>
    <t xml:space="preserve"> Actual3 </t>
  </si>
  <si>
    <t xml:space="preserve"> Actual4 </t>
  </si>
  <si>
    <t xml:space="preserve"> Actual5</t>
  </si>
  <si>
    <t xml:space="preserve"> Budget  </t>
  </si>
  <si>
    <t xml:space="preserve"> Est. Actual  </t>
  </si>
  <si>
    <t xml:space="preserve"> Forecast4 </t>
  </si>
  <si>
    <t xml:space="preserve"> Forecast5 </t>
  </si>
  <si>
    <t xml:space="preserve"> Forecast6</t>
  </si>
  <si>
    <t xml:space="preserve"> Budget </t>
  </si>
  <si>
    <t>2019/29</t>
  </si>
  <si>
    <t>2021/22</t>
  </si>
  <si>
    <t>2022/23</t>
  </si>
  <si>
    <t>2023/24</t>
  </si>
  <si>
    <t>Tennis Court Rates</t>
  </si>
  <si>
    <t>All Saints  Maintenance</t>
  </si>
  <si>
    <t>Van Lease</t>
  </si>
  <si>
    <t>Van Fuel</t>
  </si>
  <si>
    <t>Maintenance of Open Spaces</t>
  </si>
  <si>
    <t>Christmas Lights</t>
  </si>
  <si>
    <t>National Trust Rent</t>
  </si>
  <si>
    <t>Bus Shelter maintenance</t>
  </si>
  <si>
    <t xml:space="preserve">Snow and footpath wardens </t>
  </si>
  <si>
    <t>Provision of salt/salt bins</t>
  </si>
  <si>
    <t xml:space="preserve"> £- </t>
  </si>
  <si>
    <t>Allotment Rents</t>
  </si>
  <si>
    <t xml:space="preserve">Capital Expenditure </t>
  </si>
  <si>
    <t>Agreed by Committee: 16/12/2020</t>
  </si>
  <si>
    <t>Mower</t>
  </si>
  <si>
    <t>Tools</t>
  </si>
  <si>
    <t>Community and Partnerships Budget 2021.22</t>
  </si>
  <si>
    <t xml:space="preserve">Budget 20.21                                                                                      </t>
  </si>
  <si>
    <t>Est. Actual 20.21</t>
  </si>
  <si>
    <t>Forecast 2020/21</t>
  </si>
  <si>
    <t>Budget  21.22</t>
  </si>
  <si>
    <t xml:space="preserve">Sundry Expend.  </t>
  </si>
  <si>
    <t>DBS Checks</t>
  </si>
  <si>
    <t>Subscritions to professional bodies</t>
  </si>
  <si>
    <t>Cinema Costs</t>
  </si>
  <si>
    <t>Community / Civic events</t>
  </si>
  <si>
    <t>Facilitation of YS</t>
  </si>
  <si>
    <t>Newsletter</t>
  </si>
  <si>
    <t>Cinema Income</t>
  </si>
  <si>
    <t>Total Income</t>
  </si>
  <si>
    <t>TOTAL BUDGET/PRECEPT</t>
  </si>
  <si>
    <t xml:space="preserve">Precept Forcast </t>
  </si>
  <si>
    <t>Faringdon Town Council BUDGET SUMMARY 2021.22</t>
  </si>
  <si>
    <t>A summary of the net cost of services and facilities provided by the Council</t>
  </si>
  <si>
    <t>Committee</t>
  </si>
  <si>
    <t>2020/21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</si>
  <si>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</si>
  <si>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</si>
  <si>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</si>
  <si>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</si>
  <si>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</si>
  <si>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</si>
  <si>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 xml:space="preserve">Grants 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</si>
  <si>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</si>
  <si>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</si>
  <si>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</si>
  <si>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</si>
  <si>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</si>
  <si>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Mayor’s Allowance</t>
  </si>
  <si>
    <t>Total revenue</t>
  </si>
  <si>
    <t xml:space="preserve">CAPITAL EXPENDITURE </t>
  </si>
  <si>
    <t>Capital tables</t>
  </si>
  <si>
    <t>Capital mower</t>
  </si>
  <si>
    <t xml:space="preserve">TOTAL REVENUE BUDGET </t>
  </si>
  <si>
    <t xml:space="preserve">Capital requirement fund from reserves </t>
  </si>
  <si>
    <t xml:space="preserve">Fund any lost venue  income from reserves </t>
  </si>
  <si>
    <t xml:space="preserve">TOTAL PRECEPT REQUIREMENT </t>
  </si>
  <si>
    <t>Council Tax for Band D household</t>
  </si>
  <si>
    <t xml:space="preserve">Increase for band D Household </t>
  </si>
  <si>
    <t>Per Week</t>
  </si>
  <si>
    <t>Per Year</t>
  </si>
  <si>
    <t>% increase</t>
  </si>
  <si>
    <t xml:space="preserve">Summary for VWHDC </t>
  </si>
  <si>
    <t>Faringdon Town Council Precept 2021/22</t>
  </si>
  <si>
    <t xml:space="preserve">Facilities breaxkdown </t>
  </si>
  <si>
    <t xml:space="preserve"> Gross Expend. </t>
  </si>
  <si>
    <t xml:space="preserve"> Gross Income. </t>
  </si>
  <si>
    <t xml:space="preserve"> Net Expend.  </t>
  </si>
  <si>
    <t>Income</t>
  </si>
  <si>
    <t xml:space="preserve"> Facilities </t>
  </si>
  <si>
    <t>CEX</t>
  </si>
  <si>
    <t xml:space="preserve"> Staff and Office </t>
  </si>
  <si>
    <t>TIC</t>
  </si>
  <si>
    <t xml:space="preserve"> Mayors Allowance </t>
  </si>
  <si>
    <t xml:space="preserve"> £                        - </t>
  </si>
  <si>
    <t>PH</t>
  </si>
  <si>
    <t xml:space="preserve"> Grants </t>
  </si>
  <si>
    <t>ROS</t>
  </si>
  <si>
    <t xml:space="preserve"> Loan repayments  </t>
  </si>
  <si>
    <t>CPC</t>
  </si>
  <si>
    <t>Funding from reserves</t>
  </si>
  <si>
    <t xml:space="preserve"> Total  </t>
  </si>
  <si>
    <t xml:space="preserve">Mower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</si>
</sst>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[$£-809]* #,##0_-;\-[$£-809]* #,##0_-;_-[$£-809]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8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9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color rgb="FF0070C0"/>
      <name val="Arial"/>
      <family val="2"/>
    </font>
    <font>
      <sz val="10"/>
      <color theme="9"/>
      <name val="Arial"/>
      <family val="2"/>
    </font>
    <font>
      <sz val="11"/>
      <color theme="4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8">
    <xf numFmtId="0" fontId="0" fillId="0" borderId="0" xfId="0"/>
    <xf numFmtId="42" fontId="3" fillId="0" borderId="0" xfId="0" applyNumberFormat="1" applyFont="1"/>
    <xf numFmtId="42" fontId="4" fillId="0" borderId="0" xfId="0" applyNumberFormat="1" applyFont="1"/>
    <xf numFmtId="42" fontId="5" fillId="0" borderId="0" xfId="0" applyNumberFormat="1" applyFont="1" applyAlignment="1">
      <alignment horizontal="center"/>
    </xf>
    <xf numFmtId="42" fontId="6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/>
    <xf numFmtId="42" fontId="7" fillId="0" borderId="4" xfId="0" applyNumberFormat="1" applyFont="1" applyBorder="1" applyAlignment="1">
      <alignment vertical="top" wrapText="1"/>
    </xf>
    <xf numFmtId="42" fontId="8" fillId="0" borderId="5" xfId="0" applyNumberFormat="1" applyFont="1" applyBorder="1" applyAlignment="1">
      <alignment vertical="top" wrapText="1"/>
    </xf>
    <xf numFmtId="42" fontId="9" fillId="0" borderId="5" xfId="0" applyNumberFormat="1" applyFont="1" applyBorder="1"/>
    <xf numFmtId="42" fontId="5" fillId="0" borderId="5" xfId="0" applyNumberFormat="1" applyFont="1" applyBorder="1" applyAlignment="1">
      <alignment horizontal="center"/>
    </xf>
    <xf numFmtId="42" fontId="6" fillId="0" borderId="5" xfId="0" applyNumberFormat="1" applyFont="1" applyBorder="1" applyAlignment="1">
      <alignment horizontal="center"/>
    </xf>
    <xf numFmtId="42" fontId="7" fillId="0" borderId="6" xfId="0" applyNumberFormat="1" applyFont="1" applyBorder="1" applyAlignment="1">
      <alignment horizontal="center"/>
    </xf>
    <xf numFmtId="42" fontId="3" fillId="0" borderId="4" xfId="0" applyNumberFormat="1" applyFont="1" applyBorder="1" applyAlignment="1">
      <alignment vertical="top" wrapText="1"/>
    </xf>
    <xf numFmtId="42" fontId="4" fillId="0" borderId="5" xfId="1" applyNumberFormat="1" applyFont="1" applyBorder="1" applyAlignment="1">
      <alignment horizontal="right" vertical="top" wrapText="1"/>
    </xf>
    <xf numFmtId="42" fontId="5" fillId="0" borderId="5" xfId="1" applyNumberFormat="1" applyFont="1" applyBorder="1" applyAlignment="1">
      <alignment horizontal="center"/>
    </xf>
    <xf numFmtId="42" fontId="6" fillId="0" borderId="5" xfId="1" applyNumberFormat="1" applyFont="1" applyBorder="1" applyAlignment="1">
      <alignment horizontal="center"/>
    </xf>
    <xf numFmtId="42" fontId="3" fillId="0" borderId="6" xfId="1" applyNumberFormat="1" applyFont="1" applyBorder="1" applyAlignment="1">
      <alignment horizontal="center"/>
    </xf>
    <xf numFmtId="42" fontId="3" fillId="0" borderId="0" xfId="0" applyNumberFormat="1" applyFont="1" applyAlignment="1">
      <alignment wrapText="1"/>
    </xf>
    <xf numFmtId="42" fontId="8" fillId="0" borderId="5" xfId="1" applyNumberFormat="1" applyFont="1" applyBorder="1" applyAlignment="1">
      <alignment horizontal="right" vertical="top" wrapText="1"/>
    </xf>
    <xf numFmtId="42" fontId="10" fillId="0" borderId="6" xfId="1" applyNumberFormat="1" applyFont="1" applyBorder="1" applyAlignment="1">
      <alignment horizontal="center" vertical="top" wrapText="1"/>
    </xf>
    <xf numFmtId="42" fontId="11" fillId="0" borderId="5" xfId="1" applyNumberFormat="1" applyFont="1" applyBorder="1" applyAlignment="1">
      <alignment horizontal="center" vertical="top" wrapText="1"/>
    </xf>
    <xf numFmtId="42" fontId="12" fillId="0" borderId="5" xfId="1" applyNumberFormat="1" applyFont="1" applyBorder="1" applyAlignment="1">
      <alignment horizontal="center" vertical="top" wrapText="1"/>
    </xf>
    <xf numFmtId="42" fontId="9" fillId="0" borderId="5" xfId="1" applyNumberFormat="1" applyFont="1" applyBorder="1" applyAlignment="1">
      <alignment horizontal="center"/>
    </xf>
    <xf numFmtId="42" fontId="13" fillId="0" borderId="5" xfId="1" applyNumberFormat="1" applyFont="1" applyBorder="1" applyAlignment="1">
      <alignment horizontal="center"/>
    </xf>
    <xf numFmtId="42" fontId="7" fillId="0" borderId="6" xfId="1" applyNumberFormat="1" applyFont="1" applyBorder="1" applyAlignment="1">
      <alignment horizontal="center"/>
    </xf>
    <xf numFmtId="42" fontId="7" fillId="0" borderId="0" xfId="0" applyNumberFormat="1" applyFont="1"/>
    <xf numFmtId="42" fontId="9" fillId="0" borderId="5" xfId="1" applyNumberFormat="1" applyFont="1" applyBorder="1" applyAlignment="1">
      <alignment horizontal="center" vertical="top" wrapText="1"/>
    </xf>
    <xf numFmtId="42" fontId="13" fillId="0" borderId="5" xfId="1" applyNumberFormat="1" applyFont="1" applyBorder="1" applyAlignment="1">
      <alignment horizontal="center" vertical="top" wrapText="1"/>
    </xf>
    <xf numFmtId="42" fontId="7" fillId="0" borderId="7" xfId="0" applyNumberFormat="1" applyFont="1" applyBorder="1" applyAlignment="1">
      <alignment vertical="top" wrapText="1"/>
    </xf>
    <xf numFmtId="42" fontId="8" fillId="0" borderId="8" xfId="1" applyNumberFormat="1" applyFont="1" applyBorder="1" applyAlignment="1">
      <alignment horizontal="right" vertical="top" wrapText="1"/>
    </xf>
    <xf numFmtId="42" fontId="9" fillId="0" borderId="8" xfId="1" applyNumberFormat="1" applyFont="1" applyBorder="1" applyAlignment="1">
      <alignment horizontal="center" vertical="top" wrapText="1"/>
    </xf>
    <xf numFmtId="42" fontId="13" fillId="0" borderId="8" xfId="1" applyNumberFormat="1" applyFont="1" applyBorder="1" applyAlignment="1">
      <alignment horizontal="center" vertical="top" wrapText="1"/>
    </xf>
    <xf numFmtId="42" fontId="12" fillId="0" borderId="8" xfId="1" applyNumberFormat="1" applyFont="1" applyBorder="1" applyAlignment="1">
      <alignment horizontal="center" vertical="top" wrapText="1"/>
    </xf>
    <xf numFmtId="1" fontId="4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42" fontId="5" fillId="0" borderId="0" xfId="0" applyNumberFormat="1" applyFont="1"/>
    <xf numFmtId="42" fontId="8" fillId="0" borderId="0" xfId="0" applyNumberFormat="1" applyFont="1"/>
    <xf numFmtId="42" fontId="9" fillId="0" borderId="0" xfId="0" applyNumberFormat="1" applyFont="1" applyAlignment="1">
      <alignment horizontal="center"/>
    </xf>
    <xf numFmtId="42" fontId="13" fillId="0" borderId="0" xfId="0" applyNumberFormat="1" applyFont="1" applyAlignment="1">
      <alignment horizontal="center"/>
    </xf>
    <xf numFmtId="0" fontId="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" fillId="0" borderId="0" xfId="0" applyFont="1" applyAlignment="1">
      <alignment wrapText="1"/>
    </xf>
    <xf numFmtId="8" fontId="14" fillId="0" borderId="0" xfId="0" applyNumberFormat="1" applyFont="1"/>
    <xf numFmtId="8" fontId="15" fillId="0" borderId="0" xfId="0" applyNumberFormat="1" applyFont="1"/>
    <xf numFmtId="8" fontId="16" fillId="0" borderId="0" xfId="0" applyNumberFormat="1" applyFont="1"/>
    <xf numFmtId="8" fontId="2" fillId="0" borderId="0" xfId="0" applyNumberFormat="1" applyFont="1"/>
    <xf numFmtId="8" fontId="17" fillId="0" borderId="0" xfId="0" applyNumberFormat="1" applyFont="1"/>
    <xf numFmtId="0" fontId="19" fillId="0" borderId="0" xfId="0" applyFont="1" applyAlignment="1">
      <alignment horizontal="center" vertical="center"/>
    </xf>
    <xf numFmtId="44" fontId="20" fillId="0" borderId="0" xfId="1" applyFont="1" applyAlignment="1"/>
    <xf numFmtId="0" fontId="18" fillId="0" borderId="0" xfId="0" applyFont="1"/>
    <xf numFmtId="0" fontId="18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4" fontId="22" fillId="0" borderId="2" xfId="1" applyFont="1" applyBorder="1" applyAlignment="1">
      <alignment wrapText="1"/>
    </xf>
    <xf numFmtId="44" fontId="19" fillId="0" borderId="2" xfId="1" applyFont="1" applyBorder="1" applyAlignment="1">
      <alignment wrapText="1"/>
    </xf>
    <xf numFmtId="44" fontId="20" fillId="0" borderId="3" xfId="1" applyFont="1" applyBorder="1" applyAlignment="1">
      <alignment horizontal="center" wrapText="1"/>
    </xf>
    <xf numFmtId="0" fontId="18" fillId="0" borderId="5" xfId="0" applyFont="1" applyBorder="1" applyAlignment="1">
      <alignment vertical="center" wrapText="1"/>
    </xf>
    <xf numFmtId="42" fontId="21" fillId="0" borderId="5" xfId="1" applyNumberFormat="1" applyFont="1" applyBorder="1" applyAlignment="1">
      <alignment vertical="center" wrapText="1"/>
    </xf>
    <xf numFmtId="42" fontId="22" fillId="0" borderId="6" xfId="1" applyNumberFormat="1" applyFont="1" applyBorder="1"/>
    <xf numFmtId="42" fontId="22" fillId="0" borderId="5" xfId="1" applyNumberFormat="1" applyFont="1" applyBorder="1" applyAlignment="1">
      <alignment horizontal="center" vertical="center" wrapText="1"/>
    </xf>
    <xf numFmtId="42" fontId="19" fillId="0" borderId="5" xfId="1" applyNumberFormat="1" applyFont="1" applyBorder="1" applyAlignment="1">
      <alignment horizontal="center" vertical="center" wrapText="1"/>
    </xf>
    <xf numFmtId="42" fontId="20" fillId="0" borderId="6" xfId="1" applyNumberFormat="1" applyFont="1" applyBorder="1"/>
    <xf numFmtId="0" fontId="18" fillId="0" borderId="0" xfId="0" applyFont="1" applyAlignment="1">
      <alignment horizontal="center" wrapText="1"/>
    </xf>
    <xf numFmtId="42" fontId="22" fillId="0" borderId="6" xfId="1" applyNumberFormat="1" applyFont="1" applyBorder="1" applyAlignment="1">
      <alignment vertical="center"/>
    </xf>
    <xf numFmtId="42" fontId="20" fillId="0" borderId="6" xfId="1" applyNumberFormat="1" applyFont="1" applyBorder="1" applyAlignment="1">
      <alignment vertical="center"/>
    </xf>
    <xf numFmtId="44" fontId="18" fillId="0" borderId="0" xfId="0" applyNumberFormat="1" applyFont="1" applyAlignment="1">
      <alignment wrapText="1"/>
    </xf>
    <xf numFmtId="42" fontId="22" fillId="0" borderId="5" xfId="1" applyNumberFormat="1" applyFont="1" applyBorder="1" applyAlignment="1">
      <alignment vertical="center"/>
    </xf>
    <xf numFmtId="42" fontId="19" fillId="0" borderId="5" xfId="1" applyNumberFormat="1" applyFont="1" applyBorder="1" applyAlignment="1">
      <alignment vertical="center"/>
    </xf>
    <xf numFmtId="42" fontId="20" fillId="0" borderId="5" xfId="1" applyNumberFormat="1" applyFont="1" applyBorder="1" applyAlignment="1">
      <alignment vertical="center"/>
    </xf>
    <xf numFmtId="44" fontId="18" fillId="0" borderId="0" xfId="0" applyNumberFormat="1" applyFont="1"/>
    <xf numFmtId="0" fontId="18" fillId="0" borderId="0" xfId="0" applyFont="1" applyAlignment="1">
      <alignment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42" fontId="22" fillId="0" borderId="6" xfId="1" applyNumberFormat="1" applyFont="1" applyBorder="1" applyAlignment="1">
      <alignment vertical="center" wrapText="1"/>
    </xf>
    <xf numFmtId="42" fontId="22" fillId="0" borderId="5" xfId="1" applyNumberFormat="1" applyFont="1" applyBorder="1" applyAlignment="1">
      <alignment vertical="center" wrapText="1"/>
    </xf>
    <xf numFmtId="42" fontId="19" fillId="0" borderId="5" xfId="1" applyNumberFormat="1" applyFont="1" applyBorder="1" applyAlignment="1">
      <alignment vertical="center" wrapText="1"/>
    </xf>
    <xf numFmtId="42" fontId="20" fillId="0" borderId="5" xfId="1" applyNumberFormat="1" applyFont="1" applyBorder="1" applyAlignment="1">
      <alignment vertical="center" wrapText="1"/>
    </xf>
    <xf numFmtId="0" fontId="23" fillId="0" borderId="0" xfId="0" applyFont="1"/>
    <xf numFmtId="42" fontId="21" fillId="0" borderId="0" xfId="1" applyNumberFormat="1" applyFont="1"/>
    <xf numFmtId="0" fontId="23" fillId="0" borderId="11" xfId="0" applyFont="1" applyBorder="1"/>
    <xf numFmtId="42" fontId="21" fillId="0" borderId="4" xfId="1" applyNumberFormat="1" applyFont="1" applyBorder="1"/>
    <xf numFmtId="42" fontId="20" fillId="0" borderId="6" xfId="1" applyNumberFormat="1" applyFont="1" applyBorder="1" applyAlignment="1">
      <alignment vertical="center" wrapText="1"/>
    </xf>
    <xf numFmtId="42" fontId="22" fillId="0" borderId="6" xfId="1" applyNumberFormat="1" applyFont="1" applyBorder="1" applyAlignment="1">
      <alignment horizontal="center" vertical="center" wrapText="1"/>
    </xf>
    <xf numFmtId="42" fontId="20" fillId="0" borderId="6" xfId="1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vertical="center" wrapText="1"/>
    </xf>
    <xf numFmtId="42" fontId="21" fillId="0" borderId="8" xfId="1" applyNumberFormat="1" applyFont="1" applyBorder="1" applyAlignment="1">
      <alignment vertical="center" wrapText="1"/>
    </xf>
    <xf numFmtId="42" fontId="22" fillId="0" borderId="8" xfId="1" applyNumberFormat="1" applyFont="1" applyBorder="1" applyAlignment="1">
      <alignment vertical="center" wrapText="1"/>
    </xf>
    <xf numFmtId="42" fontId="19" fillId="0" borderId="8" xfId="1" applyNumberFormat="1" applyFont="1" applyBorder="1" applyAlignment="1">
      <alignment vertical="center" wrapText="1"/>
    </xf>
    <xf numFmtId="42" fontId="20" fillId="0" borderId="8" xfId="1" applyNumberFormat="1" applyFont="1" applyBorder="1" applyAlignment="1">
      <alignment vertical="center" wrapText="1"/>
    </xf>
    <xf numFmtId="44" fontId="21" fillId="0" borderId="0" xfId="1" applyFont="1"/>
    <xf numFmtId="44" fontId="22" fillId="0" borderId="0" xfId="1" applyFont="1" applyAlignment="1"/>
    <xf numFmtId="44" fontId="22" fillId="0" borderId="0" xfId="1" applyFont="1"/>
    <xf numFmtId="44" fontId="19" fillId="0" borderId="0" xfId="1" applyFont="1"/>
    <xf numFmtId="44" fontId="20" fillId="0" borderId="0" xfId="1" applyFont="1"/>
    <xf numFmtId="0" fontId="18" fillId="0" borderId="0" xfId="0" applyFont="1" applyAlignment="1">
      <alignment vertical="center"/>
    </xf>
    <xf numFmtId="44" fontId="21" fillId="0" borderId="0" xfId="1" applyFont="1" applyAlignment="1">
      <alignment vertical="center"/>
    </xf>
    <xf numFmtId="0" fontId="18" fillId="0" borderId="0" xfId="0" applyFont="1" applyAlignment="1">
      <alignment horizontal="justify" vertical="center"/>
    </xf>
    <xf numFmtId="44" fontId="21" fillId="0" borderId="0" xfId="1" applyFont="1" applyAlignment="1">
      <alignment horizontal="justify" vertical="center"/>
    </xf>
    <xf numFmtId="0" fontId="24" fillId="0" borderId="0" xfId="0" applyFont="1" applyAlignment="1">
      <alignment vertical="center"/>
    </xf>
    <xf numFmtId="44" fontId="25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42" fontId="21" fillId="0" borderId="6" xfId="1" applyNumberFormat="1" applyFont="1" applyBorder="1" applyAlignment="1">
      <alignment vertical="center" wrapText="1"/>
    </xf>
    <xf numFmtId="42" fontId="21" fillId="0" borderId="11" xfId="1" applyNumberFormat="1" applyFont="1" applyBorder="1"/>
    <xf numFmtId="42" fontId="4" fillId="0" borderId="6" xfId="1" applyNumberFormat="1" applyFont="1" applyBorder="1" applyAlignment="1">
      <alignment horizontal="right" vertical="top" wrapText="1"/>
    </xf>
    <xf numFmtId="42" fontId="8" fillId="0" borderId="6" xfId="1" applyNumberFormat="1" applyFont="1" applyBorder="1" applyAlignment="1">
      <alignment horizontal="right" vertical="top" wrapText="1"/>
    </xf>
    <xf numFmtId="42" fontId="5" fillId="0" borderId="6" xfId="1" applyNumberFormat="1" applyFont="1" applyBorder="1" applyAlignment="1">
      <alignment horizontal="center"/>
    </xf>
    <xf numFmtId="42" fontId="9" fillId="0" borderId="6" xfId="1" applyNumberFormat="1" applyFont="1" applyBorder="1" applyAlignment="1">
      <alignment horizontal="center"/>
    </xf>
    <xf numFmtId="0" fontId="28" fillId="0" borderId="0" xfId="0" applyFont="1"/>
    <xf numFmtId="0" fontId="28" fillId="0" borderId="15" xfId="0" applyFont="1" applyBorder="1" applyAlignment="1">
      <alignment horizontal="left" vertical="center" indent="1"/>
    </xf>
    <xf numFmtId="44" fontId="28" fillId="0" borderId="0" xfId="1" applyFont="1" applyBorder="1"/>
    <xf numFmtId="44" fontId="28" fillId="0" borderId="16" xfId="1" applyFont="1" applyBorder="1"/>
    <xf numFmtId="0" fontId="29" fillId="0" borderId="0" xfId="0" applyFont="1"/>
    <xf numFmtId="0" fontId="29" fillId="0" borderId="0" xfId="1" applyNumberFormat="1" applyFont="1" applyBorder="1"/>
    <xf numFmtId="0" fontId="29" fillId="0" borderId="0" xfId="1" applyNumberFormat="1" applyFont="1" applyBorder="1" applyAlignment="1">
      <alignment horizontal="right"/>
    </xf>
    <xf numFmtId="44" fontId="18" fillId="0" borderId="0" xfId="1" applyFont="1" applyBorder="1"/>
    <xf numFmtId="42" fontId="28" fillId="0" borderId="0" xfId="1" applyNumberFormat="1" applyFont="1" applyBorder="1"/>
    <xf numFmtId="6" fontId="28" fillId="0" borderId="0" xfId="0" applyNumberFormat="1" applyFont="1" applyAlignment="1">
      <alignment vertical="center"/>
    </xf>
    <xf numFmtId="0" fontId="30" fillId="0" borderId="0" xfId="0" applyFont="1"/>
    <xf numFmtId="6" fontId="1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2" fontId="31" fillId="0" borderId="0" xfId="1" applyNumberFormat="1" applyFont="1" applyBorder="1"/>
    <xf numFmtId="42" fontId="28" fillId="0" borderId="0" xfId="1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42" fontId="27" fillId="0" borderId="0" xfId="1" applyNumberFormat="1" applyFont="1" applyBorder="1"/>
    <xf numFmtId="0" fontId="28" fillId="0" borderId="0" xfId="0" applyFont="1" applyAlignment="1">
      <alignment vertical="center" wrapText="1"/>
    </xf>
    <xf numFmtId="0" fontId="32" fillId="0" borderId="0" xfId="0" applyFont="1"/>
    <xf numFmtId="42" fontId="28" fillId="0" borderId="0" xfId="1" applyNumberFormat="1" applyFont="1" applyBorder="1" applyAlignment="1">
      <alignment horizontal="right" vertical="center"/>
    </xf>
    <xf numFmtId="0" fontId="27" fillId="0" borderId="0" xfId="0" applyFont="1"/>
    <xf numFmtId="44" fontId="21" fillId="0" borderId="0" xfId="0" applyNumberFormat="1" applyFont="1"/>
    <xf numFmtId="44" fontId="31" fillId="0" borderId="0" xfId="1" applyFont="1"/>
    <xf numFmtId="44" fontId="31" fillId="0" borderId="0" xfId="0" applyNumberFormat="1" applyFont="1"/>
    <xf numFmtId="44" fontId="21" fillId="0" borderId="0" xfId="1" applyFont="1" applyBorder="1"/>
    <xf numFmtId="0" fontId="31" fillId="0" borderId="0" xfId="0" applyFont="1"/>
    <xf numFmtId="2" fontId="31" fillId="0" borderId="0" xfId="1" applyNumberFormat="1" applyFont="1" applyBorder="1" applyAlignment="1">
      <alignment horizontal="left"/>
    </xf>
    <xf numFmtId="10" fontId="21" fillId="0" borderId="0" xfId="1" applyNumberFormat="1" applyFont="1" applyBorder="1"/>
    <xf numFmtId="2" fontId="31" fillId="0" borderId="0" xfId="1" applyNumberFormat="1" applyFont="1" applyAlignment="1">
      <alignment horizontal="center"/>
    </xf>
    <xf numFmtId="10" fontId="21" fillId="0" borderId="0" xfId="1" applyNumberFormat="1" applyFont="1"/>
    <xf numFmtId="44" fontId="28" fillId="0" borderId="0" xfId="1" applyFont="1"/>
    <xf numFmtId="42" fontId="12" fillId="2" borderId="0" xfId="0" applyNumberFormat="1" applyFont="1" applyFill="1" applyAlignment="1">
      <alignment horizontal="centerContinuous"/>
    </xf>
    <xf numFmtId="42" fontId="8" fillId="2" borderId="0" xfId="0" applyNumberFormat="1" applyFont="1" applyFill="1" applyAlignment="1">
      <alignment horizontal="centerContinuous"/>
    </xf>
    <xf numFmtId="42" fontId="9" fillId="2" borderId="0" xfId="0" applyNumberFormat="1" applyFont="1" applyFill="1" applyAlignment="1">
      <alignment horizontal="centerContinuous"/>
    </xf>
    <xf numFmtId="42" fontId="13" fillId="2" borderId="0" xfId="1" applyNumberFormat="1" applyFont="1" applyFill="1" applyAlignment="1">
      <alignment horizontal="centerContinuous"/>
    </xf>
    <xf numFmtId="42" fontId="12" fillId="0" borderId="0" xfId="0" applyNumberFormat="1" applyFont="1"/>
    <xf numFmtId="42" fontId="12" fillId="2" borderId="5" xfId="0" applyNumberFormat="1" applyFont="1" applyFill="1" applyBorder="1"/>
    <xf numFmtId="42" fontId="8" fillId="2" borderId="5" xfId="0" applyNumberFormat="1" applyFont="1" applyFill="1" applyBorder="1" applyAlignment="1">
      <alignment horizontal="center" wrapText="1"/>
    </xf>
    <xf numFmtId="42" fontId="9" fillId="2" borderId="5" xfId="0" applyNumberFormat="1" applyFont="1" applyFill="1" applyBorder="1" applyAlignment="1">
      <alignment horizontal="center" wrapText="1"/>
    </xf>
    <xf numFmtId="42" fontId="13" fillId="2" borderId="5" xfId="1" applyNumberFormat="1" applyFont="1" applyFill="1" applyBorder="1" applyAlignment="1">
      <alignment horizontal="center" wrapText="1"/>
    </xf>
    <xf numFmtId="42" fontId="12" fillId="2" borderId="5" xfId="0" applyNumberFormat="1" applyFont="1" applyFill="1" applyBorder="1" applyAlignment="1">
      <alignment horizontal="center" wrapText="1"/>
    </xf>
    <xf numFmtId="42" fontId="12" fillId="0" borderId="0" xfId="0" applyNumberFormat="1" applyFont="1" applyAlignment="1">
      <alignment horizontal="left" vertical="top" wrapText="1"/>
    </xf>
    <xf numFmtId="42" fontId="12" fillId="0" borderId="0" xfId="0" applyNumberFormat="1" applyFont="1" applyAlignment="1">
      <alignment vertical="top"/>
    </xf>
    <xf numFmtId="42" fontId="8" fillId="2" borderId="5" xfId="0" applyNumberFormat="1" applyFont="1" applyFill="1" applyBorder="1"/>
    <xf numFmtId="42" fontId="9" fillId="2" borderId="5" xfId="0" applyNumberFormat="1" applyFont="1" applyFill="1" applyBorder="1"/>
    <xf numFmtId="42" fontId="13" fillId="2" borderId="5" xfId="1" applyNumberFormat="1" applyFont="1" applyFill="1" applyBorder="1"/>
    <xf numFmtId="42" fontId="12" fillId="0" borderId="0" xfId="0" applyNumberFormat="1" applyFont="1" applyAlignment="1">
      <alignment horizontal="right"/>
    </xf>
    <xf numFmtId="42" fontId="12" fillId="2" borderId="5" xfId="0" applyNumberFormat="1" applyFont="1" applyFill="1" applyBorder="1" applyAlignment="1">
      <alignment vertical="top"/>
    </xf>
    <xf numFmtId="42" fontId="8" fillId="2" borderId="5" xfId="1" applyNumberFormat="1" applyFont="1" applyFill="1" applyBorder="1" applyAlignment="1">
      <alignment vertical="top"/>
    </xf>
    <xf numFmtId="42" fontId="8" fillId="2" borderId="5" xfId="1" applyNumberFormat="1" applyFont="1" applyFill="1" applyBorder="1"/>
    <xf numFmtId="6" fontId="9" fillId="2" borderId="5" xfId="1" applyNumberFormat="1" applyFont="1" applyFill="1" applyBorder="1" applyAlignment="1">
      <alignment vertical="top"/>
    </xf>
    <xf numFmtId="42" fontId="9" fillId="2" borderId="5" xfId="1" applyNumberFormat="1" applyFont="1" applyFill="1" applyBorder="1" applyAlignment="1">
      <alignment vertical="top"/>
    </xf>
    <xf numFmtId="42" fontId="13" fillId="2" borderId="5" xfId="1" applyNumberFormat="1" applyFont="1" applyFill="1" applyBorder="1" applyAlignment="1">
      <alignment vertical="top"/>
    </xf>
    <xf numFmtId="6" fontId="12" fillId="2" borderId="5" xfId="1" applyNumberFormat="1" applyFont="1" applyFill="1" applyBorder="1" applyAlignment="1">
      <alignment vertical="top"/>
    </xf>
    <xf numFmtId="6" fontId="9" fillId="2" borderId="5" xfId="1" applyNumberFormat="1" applyFont="1" applyFill="1" applyBorder="1"/>
    <xf numFmtId="42" fontId="9" fillId="2" borderId="5" xfId="1" applyNumberFormat="1" applyFont="1" applyFill="1" applyBorder="1"/>
    <xf numFmtId="6" fontId="12" fillId="2" borderId="5" xfId="1" applyNumberFormat="1" applyFont="1" applyFill="1" applyBorder="1"/>
    <xf numFmtId="42" fontId="12" fillId="2" borderId="0" xfId="0" applyNumberFormat="1" applyFont="1" applyFill="1"/>
    <xf numFmtId="6" fontId="8" fillId="2" borderId="5" xfId="1" applyNumberFormat="1" applyFont="1" applyFill="1" applyBorder="1"/>
    <xf numFmtId="42" fontId="11" fillId="2" borderId="5" xfId="1" applyNumberFormat="1" applyFont="1" applyFill="1" applyBorder="1"/>
    <xf numFmtId="6" fontId="13" fillId="2" borderId="5" xfId="1" applyNumberFormat="1" applyFont="1" applyFill="1" applyBorder="1" applyAlignment="1">
      <alignment vertical="top"/>
    </xf>
    <xf numFmtId="42" fontId="12" fillId="2" borderId="5" xfId="1" applyNumberFormat="1" applyFont="1" applyFill="1" applyBorder="1" applyAlignment="1">
      <alignment vertical="top"/>
    </xf>
    <xf numFmtId="42" fontId="12" fillId="2" borderId="5" xfId="0" applyNumberFormat="1" applyFont="1" applyFill="1" applyBorder="1" applyAlignment="1">
      <alignment vertical="top" wrapText="1"/>
    </xf>
    <xf numFmtId="6" fontId="8" fillId="2" borderId="5" xfId="1" applyNumberFormat="1" applyFont="1" applyFill="1" applyBorder="1" applyAlignment="1">
      <alignment vertical="top" wrapText="1"/>
    </xf>
    <xf numFmtId="42" fontId="8" fillId="2" borderId="5" xfId="1" applyNumberFormat="1" applyFont="1" applyFill="1" applyBorder="1" applyAlignment="1">
      <alignment vertical="top" wrapText="1"/>
    </xf>
    <xf numFmtId="42" fontId="34" fillId="2" borderId="5" xfId="1" applyNumberFormat="1" applyFont="1" applyFill="1" applyBorder="1"/>
    <xf numFmtId="42" fontId="12" fillId="2" borderId="5" xfId="1" applyNumberFormat="1" applyFont="1" applyFill="1" applyBorder="1"/>
    <xf numFmtId="42" fontId="8" fillId="0" borderId="0" xfId="1" applyNumberFormat="1" applyFont="1" applyBorder="1"/>
    <xf numFmtId="42" fontId="9" fillId="0" borderId="0" xfId="1" applyNumberFormat="1" applyFont="1" applyBorder="1"/>
    <xf numFmtId="42" fontId="13" fillId="0" borderId="0" xfId="1" applyNumberFormat="1" applyFont="1" applyBorder="1"/>
    <xf numFmtId="42" fontId="12" fillId="0" borderId="0" xfId="1" applyNumberFormat="1" applyFont="1" applyBorder="1"/>
    <xf numFmtId="42" fontId="9" fillId="0" borderId="0" xfId="0" applyNumberFormat="1" applyFont="1"/>
    <xf numFmtId="42" fontId="13" fillId="0" borderId="0" xfId="1" applyNumberFormat="1" applyFont="1"/>
    <xf numFmtId="42" fontId="12" fillId="0" borderId="0" xfId="0" applyNumberFormat="1" applyFont="1" applyAlignment="1">
      <alignment horizontal="left"/>
    </xf>
    <xf numFmtId="42" fontId="8" fillId="0" borderId="0" xfId="0" applyNumberFormat="1" applyFont="1" applyAlignment="1">
      <alignment horizontal="left"/>
    </xf>
    <xf numFmtId="42" fontId="9" fillId="0" borderId="0" xfId="0" applyNumberFormat="1" applyFont="1" applyAlignment="1">
      <alignment horizontal="right"/>
    </xf>
    <xf numFmtId="42" fontId="13" fillId="0" borderId="0" xfId="1" applyNumberFormat="1" applyFont="1" applyAlignment="1">
      <alignment horizontal="right"/>
    </xf>
    <xf numFmtId="42" fontId="35" fillId="0" borderId="0" xfId="0" applyNumberFormat="1" applyFont="1"/>
    <xf numFmtId="0" fontId="3" fillId="0" borderId="18" xfId="0" applyFont="1" applyBorder="1"/>
    <xf numFmtId="42" fontId="4" fillId="0" borderId="18" xfId="0" applyNumberFormat="1" applyFont="1" applyBorder="1" applyAlignment="1">
      <alignment horizontal="right"/>
    </xf>
    <xf numFmtId="42" fontId="5" fillId="0" borderId="19" xfId="0" applyNumberFormat="1" applyFont="1" applyBorder="1" applyAlignment="1">
      <alignment horizontal="right"/>
    </xf>
    <xf numFmtId="42" fontId="5" fillId="0" borderId="18" xfId="0" applyNumberFormat="1" applyFont="1" applyBorder="1" applyAlignment="1">
      <alignment horizontal="right"/>
    </xf>
    <xf numFmtId="42" fontId="35" fillId="0" borderId="19" xfId="0" applyNumberFormat="1" applyFont="1" applyBorder="1" applyAlignment="1">
      <alignment horizontal="right"/>
    </xf>
    <xf numFmtId="42" fontId="35" fillId="0" borderId="17" xfId="0" applyNumberFormat="1" applyFont="1" applyBorder="1" applyAlignment="1">
      <alignment horizontal="right"/>
    </xf>
    <xf numFmtId="42" fontId="12" fillId="0" borderId="17" xfId="0" applyNumberFormat="1" applyFont="1" applyBorder="1" applyAlignment="1">
      <alignment horizontal="right"/>
    </xf>
    <xf numFmtId="2" fontId="7" fillId="0" borderId="20" xfId="0" applyNumberFormat="1" applyFont="1" applyBorder="1"/>
    <xf numFmtId="2" fontId="8" fillId="0" borderId="21" xfId="0" applyNumberFormat="1" applyFont="1" applyBorder="1"/>
    <xf numFmtId="2" fontId="9" fillId="0" borderId="21" xfId="0" applyNumberFormat="1" applyFont="1" applyBorder="1"/>
    <xf numFmtId="2" fontId="11" fillId="0" borderId="20" xfId="0" applyNumberFormat="1" applyFont="1" applyBorder="1"/>
    <xf numFmtId="2" fontId="11" fillId="0" borderId="22" xfId="0" applyNumberFormat="1" applyFont="1" applyBorder="1"/>
    <xf numFmtId="2" fontId="12" fillId="0" borderId="22" xfId="0" applyNumberFormat="1" applyFont="1" applyBorder="1"/>
    <xf numFmtId="2" fontId="7" fillId="0" borderId="0" xfId="0" applyNumberFormat="1" applyFont="1"/>
    <xf numFmtId="42" fontId="7" fillId="0" borderId="20" xfId="0" applyNumberFormat="1" applyFont="1" applyBorder="1"/>
    <xf numFmtId="42" fontId="4" fillId="0" borderId="21" xfId="1" applyNumberFormat="1" applyFont="1" applyBorder="1"/>
    <xf numFmtId="42" fontId="5" fillId="0" borderId="21" xfId="1" applyNumberFormat="1" applyFont="1" applyBorder="1"/>
    <xf numFmtId="42" fontId="35" fillId="0" borderId="20" xfId="1" applyNumberFormat="1" applyFont="1" applyBorder="1"/>
    <xf numFmtId="42" fontId="35" fillId="0" borderId="22" xfId="1" applyNumberFormat="1" applyFont="1" applyBorder="1"/>
    <xf numFmtId="42" fontId="12" fillId="0" borderId="22" xfId="1" applyNumberFormat="1" applyFont="1" applyBorder="1"/>
    <xf numFmtId="42" fontId="3" fillId="0" borderId="16" xfId="0" applyNumberFormat="1" applyFont="1" applyBorder="1"/>
    <xf numFmtId="42" fontId="4" fillId="0" borderId="23" xfId="1" applyNumberFormat="1" applyFont="1" applyBorder="1"/>
    <xf numFmtId="42" fontId="4" fillId="0" borderId="16" xfId="1" applyNumberFormat="1" applyFont="1" applyBorder="1"/>
    <xf numFmtId="42" fontId="4" fillId="0" borderId="0" xfId="1" applyNumberFormat="1" applyFont="1" applyBorder="1"/>
    <xf numFmtId="42" fontId="5" fillId="0" borderId="0" xfId="1" applyNumberFormat="1" applyFont="1"/>
    <xf numFmtId="42" fontId="5" fillId="0" borderId="23" xfId="1" applyNumberFormat="1" applyFont="1" applyBorder="1"/>
    <xf numFmtId="42" fontId="35" fillId="0" borderId="16" xfId="1" applyNumberFormat="1" applyFont="1" applyBorder="1"/>
    <xf numFmtId="42" fontId="35" fillId="0" borderId="0" xfId="1" applyNumberFormat="1" applyFont="1" applyBorder="1"/>
    <xf numFmtId="42" fontId="12" fillId="0" borderId="0" xfId="1" applyNumberFormat="1" applyFont="1"/>
    <xf numFmtId="42" fontId="3" fillId="0" borderId="20" xfId="0" applyNumberFormat="1" applyFont="1" applyBorder="1"/>
    <xf numFmtId="42" fontId="4" fillId="0" borderId="20" xfId="1" applyNumberFormat="1" applyFont="1" applyBorder="1"/>
    <xf numFmtId="42" fontId="4" fillId="0" borderId="22" xfId="1" applyNumberFormat="1" applyFont="1" applyBorder="1"/>
    <xf numFmtId="42" fontId="5" fillId="0" borderId="22" xfId="1" applyNumberFormat="1" applyFont="1" applyBorder="1"/>
    <xf numFmtId="42" fontId="3" fillId="0" borderId="20" xfId="0" applyNumberFormat="1" applyFont="1" applyBorder="1" applyAlignment="1">
      <alignment wrapText="1"/>
    </xf>
    <xf numFmtId="42" fontId="5" fillId="0" borderId="20" xfId="1" applyNumberFormat="1" applyFont="1" applyBorder="1"/>
    <xf numFmtId="42" fontId="12" fillId="0" borderId="20" xfId="1" applyNumberFormat="1" applyFont="1" applyBorder="1"/>
    <xf numFmtId="6" fontId="5" fillId="0" borderId="23" xfId="1" applyNumberFormat="1" applyFont="1" applyBorder="1"/>
    <xf numFmtId="6" fontId="5" fillId="0" borderId="21" xfId="1" applyNumberFormat="1" applyFont="1" applyBorder="1"/>
    <xf numFmtId="42" fontId="35" fillId="0" borderId="21" xfId="1" applyNumberFormat="1" applyFont="1" applyBorder="1"/>
    <xf numFmtId="42" fontId="7" fillId="0" borderId="16" xfId="0" applyNumberFormat="1" applyFont="1" applyBorder="1"/>
    <xf numFmtId="42" fontId="35" fillId="0" borderId="23" xfId="1" applyNumberFormat="1" applyFont="1" applyBorder="1"/>
    <xf numFmtId="42" fontId="7" fillId="0" borderId="14" xfId="0" applyNumberFormat="1" applyFont="1" applyBorder="1"/>
    <xf numFmtId="42" fontId="8" fillId="0" borderId="24" xfId="1" applyNumberFormat="1" applyFont="1" applyBorder="1"/>
    <xf numFmtId="42" fontId="9" fillId="0" borderId="12" xfId="1" applyNumberFormat="1" applyFont="1" applyBorder="1"/>
    <xf numFmtId="42" fontId="9" fillId="0" borderId="14" xfId="1" applyNumberFormat="1" applyFont="1" applyBorder="1"/>
    <xf numFmtId="42" fontId="11" fillId="0" borderId="24" xfId="1" applyNumberFormat="1" applyFont="1" applyBorder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/>
    <xf numFmtId="42" fontId="8" fillId="0" borderId="2" xfId="0" applyNumberFormat="1" applyFont="1" applyBorder="1"/>
    <xf numFmtId="42" fontId="9" fillId="0" borderId="2" xfId="0" applyNumberFormat="1" applyFont="1" applyBorder="1"/>
    <xf numFmtId="42" fontId="34" fillId="0" borderId="2" xfId="0" applyNumberFormat="1" applyFont="1" applyBorder="1"/>
    <xf numFmtId="42" fontId="11" fillId="0" borderId="2" xfId="0" applyNumberFormat="1" applyFont="1" applyBorder="1"/>
    <xf numFmtId="42" fontId="11" fillId="0" borderId="3" xfId="0" applyNumberFormat="1" applyFont="1" applyBorder="1"/>
    <xf numFmtId="42" fontId="12" fillId="0" borderId="3" xfId="0" applyNumberFormat="1" applyFont="1" applyBorder="1"/>
    <xf numFmtId="0" fontId="7" fillId="0" borderId="4" xfId="0" applyFont="1" applyBorder="1"/>
    <xf numFmtId="0" fontId="8" fillId="0" borderId="6" xfId="0" applyFont="1" applyBorder="1"/>
    <xf numFmtId="0" fontId="9" fillId="0" borderId="6" xfId="0" applyFont="1" applyBorder="1"/>
    <xf numFmtId="0" fontId="34" fillId="0" borderId="5" xfId="0" applyFont="1" applyBorder="1"/>
    <xf numFmtId="0" fontId="11" fillId="0" borderId="5" xfId="0" applyFont="1" applyBorder="1"/>
    <xf numFmtId="0" fontId="11" fillId="0" borderId="6" xfId="0" applyFont="1" applyBorder="1"/>
    <xf numFmtId="0" fontId="12" fillId="0" borderId="6" xfId="0" applyFont="1" applyBorder="1"/>
    <xf numFmtId="42" fontId="8" fillId="0" borderId="5" xfId="1" applyNumberFormat="1" applyFont="1" applyBorder="1"/>
    <xf numFmtId="13" fontId="8" fillId="0" borderId="5" xfId="1" applyNumberFormat="1" applyFont="1" applyBorder="1"/>
    <xf numFmtId="42" fontId="9" fillId="0" borderId="5" xfId="1" applyNumberFormat="1" applyFont="1" applyBorder="1"/>
    <xf numFmtId="42" fontId="34" fillId="0" borderId="5" xfId="1" applyNumberFormat="1" applyFont="1" applyBorder="1"/>
    <xf numFmtId="42" fontId="11" fillId="0" borderId="5" xfId="1" applyNumberFormat="1" applyFont="1" applyBorder="1"/>
    <xf numFmtId="42" fontId="11" fillId="0" borderId="6" xfId="1" applyNumberFormat="1" applyFont="1" applyBorder="1"/>
    <xf numFmtId="42" fontId="12" fillId="0" borderId="6" xfId="1" applyNumberFormat="1" applyFont="1" applyBorder="1"/>
    <xf numFmtId="6" fontId="9" fillId="0" borderId="6" xfId="1" applyNumberFormat="1" applyFont="1" applyBorder="1"/>
    <xf numFmtId="6" fontId="11" fillId="0" borderId="5" xfId="1" applyNumberFormat="1" applyFont="1" applyBorder="1"/>
    <xf numFmtId="6" fontId="11" fillId="0" borderId="6" xfId="1" applyNumberFormat="1" applyFont="1" applyBorder="1"/>
    <xf numFmtId="42" fontId="12" fillId="0" borderId="5" xfId="1" applyNumberFormat="1" applyFont="1" applyBorder="1"/>
    <xf numFmtId="42" fontId="8" fillId="0" borderId="6" xfId="1" applyNumberFormat="1" applyFont="1" applyBorder="1"/>
    <xf numFmtId="42" fontId="8" fillId="0" borderId="8" xfId="1" applyNumberFormat="1" applyFont="1" applyBorder="1"/>
    <xf numFmtId="0" fontId="7" fillId="0" borderId="4" xfId="0" applyFont="1" applyBorder="1" applyAlignment="1">
      <alignment horizontal="left" wrapText="1"/>
    </xf>
    <xf numFmtId="42" fontId="8" fillId="0" borderId="5" xfId="1" applyNumberFormat="1" applyFont="1" applyBorder="1" applyAlignment="1">
      <alignment horizontal="right" wrapText="1"/>
    </xf>
    <xf numFmtId="6" fontId="9" fillId="0" borderId="6" xfId="1" applyNumberFormat="1" applyFont="1" applyBorder="1" applyAlignment="1">
      <alignment horizontal="right"/>
    </xf>
    <xf numFmtId="42" fontId="34" fillId="0" borderId="5" xfId="1" applyNumberFormat="1" applyFont="1" applyBorder="1" applyAlignment="1">
      <alignment horizontal="right"/>
    </xf>
    <xf numFmtId="42" fontId="12" fillId="0" borderId="5" xfId="1" applyNumberFormat="1" applyFont="1" applyBorder="1" applyAlignment="1">
      <alignment horizontal="right"/>
    </xf>
    <xf numFmtId="42" fontId="8" fillId="0" borderId="5" xfId="1" applyNumberFormat="1" applyFont="1" applyBorder="1" applyAlignment="1">
      <alignment horizontal="right"/>
    </xf>
    <xf numFmtId="42" fontId="8" fillId="0" borderId="6" xfId="1" applyNumberFormat="1" applyFont="1" applyBorder="1" applyAlignment="1">
      <alignment horizontal="right"/>
    </xf>
    <xf numFmtId="42" fontId="9" fillId="0" borderId="6" xfId="1" applyNumberFormat="1" applyFont="1" applyBorder="1"/>
    <xf numFmtId="6" fontId="8" fillId="0" borderId="5" xfId="1" applyNumberFormat="1" applyFont="1" applyBorder="1"/>
    <xf numFmtId="6" fontId="8" fillId="0" borderId="6" xfId="1" applyNumberFormat="1" applyFont="1" applyBorder="1"/>
    <xf numFmtId="6" fontId="34" fillId="0" borderId="5" xfId="1" applyNumberFormat="1" applyFont="1" applyBorder="1"/>
    <xf numFmtId="6" fontId="12" fillId="0" borderId="6" xfId="1" applyNumberFormat="1" applyFont="1" applyBorder="1"/>
    <xf numFmtId="0" fontId="7" fillId="0" borderId="4" xfId="0" applyFont="1" applyBorder="1" applyAlignment="1">
      <alignment wrapText="1"/>
    </xf>
    <xf numFmtId="0" fontId="36" fillId="0" borderId="0" xfId="0" applyFont="1"/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right" wrapText="1"/>
    </xf>
    <xf numFmtId="0" fontId="8" fillId="0" borderId="5" xfId="0" applyFont="1" applyBorder="1"/>
    <xf numFmtId="0" fontId="9" fillId="0" borderId="5" xfId="0" applyFont="1" applyBorder="1"/>
    <xf numFmtId="0" fontId="9" fillId="0" borderId="25" xfId="0" applyFont="1" applyBorder="1"/>
    <xf numFmtId="0" fontId="11" fillId="0" borderId="25" xfId="0" applyFont="1" applyBorder="1"/>
    <xf numFmtId="0" fontId="12" fillId="0" borderId="10" xfId="0" applyFont="1" applyBorder="1" applyAlignment="1">
      <alignment horizontal="right"/>
    </xf>
    <xf numFmtId="0" fontId="7" fillId="0" borderId="4" xfId="0" applyFont="1" applyBorder="1" applyAlignment="1">
      <alignment vertical="top" wrapText="1"/>
    </xf>
    <xf numFmtId="164" fontId="8" fillId="0" borderId="5" xfId="1" applyNumberFormat="1" applyFont="1" applyBorder="1" applyAlignment="1">
      <alignment vertical="top" wrapText="1"/>
    </xf>
    <xf numFmtId="164" fontId="8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9" fillId="0" borderId="5" xfId="1" applyNumberFormat="1" applyFont="1" applyBorder="1"/>
    <xf numFmtId="164" fontId="11" fillId="0" borderId="5" xfId="1" applyNumberFormat="1" applyFont="1" applyBorder="1"/>
    <xf numFmtId="164" fontId="12" fillId="0" borderId="6" xfId="1" applyNumberFormat="1" applyFont="1" applyBorder="1" applyAlignment="1">
      <alignment horizontal="right" vertical="top" wrapText="1"/>
    </xf>
    <xf numFmtId="164" fontId="8" fillId="0" borderId="6" xfId="1" applyNumberFormat="1" applyFont="1" applyBorder="1" applyAlignment="1">
      <alignment vertical="top" wrapText="1"/>
    </xf>
    <xf numFmtId="0" fontId="12" fillId="3" borderId="4" xfId="0" applyFont="1" applyFill="1" applyBorder="1" applyAlignment="1">
      <alignment vertical="top"/>
    </xf>
    <xf numFmtId="164" fontId="8" fillId="3" borderId="5" xfId="1" applyNumberFormat="1" applyFont="1" applyFill="1" applyBorder="1" applyAlignment="1">
      <alignment vertical="top"/>
    </xf>
    <xf numFmtId="164" fontId="8" fillId="3" borderId="6" xfId="1" applyNumberFormat="1" applyFont="1" applyFill="1" applyBorder="1" applyAlignment="1">
      <alignment vertical="top"/>
    </xf>
    <xf numFmtId="164" fontId="10" fillId="3" borderId="6" xfId="1" applyNumberFormat="1" applyFont="1" applyFill="1" applyBorder="1" applyAlignment="1">
      <alignment vertical="top"/>
    </xf>
    <xf numFmtId="164" fontId="9" fillId="3" borderId="5" xfId="1" applyNumberFormat="1" applyFont="1" applyFill="1" applyBorder="1" applyAlignment="1">
      <alignment vertical="top"/>
    </xf>
    <xf numFmtId="164" fontId="11" fillId="3" borderId="5" xfId="1" applyNumberFormat="1" applyFont="1" applyFill="1" applyBorder="1"/>
    <xf numFmtId="164" fontId="12" fillId="3" borderId="6" xfId="1" applyNumberFormat="1" applyFont="1" applyFill="1" applyBorder="1" applyAlignment="1">
      <alignment vertical="top"/>
    </xf>
    <xf numFmtId="0" fontId="12" fillId="2" borderId="0" xfId="0" applyFont="1" applyFill="1"/>
    <xf numFmtId="0" fontId="7" fillId="2" borderId="0" xfId="0" applyFont="1" applyFill="1"/>
    <xf numFmtId="0" fontId="12" fillId="2" borderId="4" xfId="0" applyFont="1" applyFill="1" applyBorder="1" applyAlignment="1">
      <alignment vertical="top"/>
    </xf>
    <xf numFmtId="164" fontId="8" fillId="2" borderId="5" xfId="1" applyNumberFormat="1" applyFont="1" applyFill="1" applyBorder="1" applyAlignment="1">
      <alignment vertical="top"/>
    </xf>
    <xf numFmtId="164" fontId="8" fillId="2" borderId="6" xfId="1" applyNumberFormat="1" applyFont="1" applyFill="1" applyBorder="1" applyAlignment="1">
      <alignment vertical="top"/>
    </xf>
    <xf numFmtId="164" fontId="10" fillId="2" borderId="6" xfId="1" applyNumberFormat="1" applyFont="1" applyFill="1" applyBorder="1" applyAlignment="1">
      <alignment vertical="top"/>
    </xf>
    <xf numFmtId="164" fontId="9" fillId="2" borderId="5" xfId="1" applyNumberFormat="1" applyFont="1" applyFill="1" applyBorder="1" applyAlignment="1">
      <alignment vertical="top"/>
    </xf>
    <xf numFmtId="164" fontId="12" fillId="2" borderId="6" xfId="1" applyNumberFormat="1" applyFont="1" applyFill="1" applyBorder="1" applyAlignment="1">
      <alignment vertical="top"/>
    </xf>
    <xf numFmtId="164" fontId="11" fillId="2" borderId="5" xfId="1" applyNumberFormat="1" applyFont="1" applyFill="1" applyBorder="1"/>
    <xf numFmtId="164" fontId="8" fillId="0" borderId="5" xfId="1" applyNumberFormat="1" applyFont="1" applyBorder="1"/>
    <xf numFmtId="164" fontId="10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164" fontId="11" fillId="0" borderId="5" xfId="1" applyNumberFormat="1" applyFont="1" applyBorder="1" applyAlignment="1">
      <alignment horizontal="right"/>
    </xf>
    <xf numFmtId="164" fontId="12" fillId="0" borderId="5" xfId="1" applyNumberFormat="1" applyFont="1" applyBorder="1" applyAlignment="1">
      <alignment horizontal="right"/>
    </xf>
    <xf numFmtId="164" fontId="8" fillId="0" borderId="25" xfId="1" applyNumberFormat="1" applyFont="1" applyBorder="1" applyAlignment="1">
      <alignment vertical="top" wrapText="1"/>
    </xf>
    <xf numFmtId="164" fontId="8" fillId="0" borderId="10" xfId="1" applyNumberFormat="1" applyFont="1" applyBorder="1" applyAlignment="1">
      <alignment horizontal="right" vertical="top" wrapText="1"/>
    </xf>
    <xf numFmtId="164" fontId="10" fillId="0" borderId="10" xfId="1" applyNumberFormat="1" applyFont="1" applyBorder="1" applyAlignment="1">
      <alignment horizontal="right" vertical="top" wrapText="1"/>
    </xf>
    <xf numFmtId="164" fontId="9" fillId="0" borderId="25" xfId="1" applyNumberFormat="1" applyFont="1" applyBorder="1"/>
    <xf numFmtId="164" fontId="11" fillId="0" borderId="25" xfId="1" applyNumberFormat="1" applyFont="1" applyBorder="1"/>
    <xf numFmtId="164" fontId="12" fillId="0" borderId="10" xfId="1" applyNumberFormat="1" applyFont="1" applyBorder="1" applyAlignment="1">
      <alignment horizontal="right" vertical="top" wrapText="1"/>
    </xf>
    <xf numFmtId="164" fontId="10" fillId="0" borderId="6" xfId="1" applyNumberFormat="1" applyFont="1" applyBorder="1"/>
    <xf numFmtId="164" fontId="12" fillId="0" borderId="6" xfId="1" applyNumberFormat="1" applyFont="1" applyBorder="1"/>
    <xf numFmtId="0" fontId="7" fillId="0" borderId="7" xfId="0" applyFont="1" applyBorder="1" applyAlignment="1">
      <alignment vertical="top" wrapText="1"/>
    </xf>
    <xf numFmtId="164" fontId="8" fillId="0" borderId="8" xfId="1" applyNumberFormat="1" applyFont="1" applyBorder="1" applyAlignment="1">
      <alignment horizontal="right" wrapText="1"/>
    </xf>
    <xf numFmtId="164" fontId="10" fillId="0" borderId="9" xfId="1" applyNumberFormat="1" applyFont="1" applyBorder="1" applyAlignment="1">
      <alignment horizontal="right" wrapText="1"/>
    </xf>
    <xf numFmtId="164" fontId="9" fillId="0" borderId="8" xfId="1" applyNumberFormat="1" applyFont="1" applyBorder="1" applyAlignment="1">
      <alignment horizontal="right" wrapText="1"/>
    </xf>
    <xf numFmtId="164" fontId="11" fillId="0" borderId="8" xfId="1" applyNumberFormat="1" applyFont="1" applyBorder="1" applyAlignment="1">
      <alignment horizontal="right" wrapText="1"/>
    </xf>
    <xf numFmtId="44" fontId="8" fillId="0" borderId="0" xfId="1" applyFont="1"/>
    <xf numFmtId="44" fontId="9" fillId="0" borderId="0" xfId="1" applyFont="1" applyBorder="1" applyAlignment="1">
      <alignment horizontal="center" vertical="top" wrapText="1"/>
    </xf>
    <xf numFmtId="44" fontId="11" fillId="0" borderId="0" xfId="1" applyFont="1" applyBorder="1" applyAlignment="1">
      <alignment horizontal="center" vertical="top" wrapText="1"/>
    </xf>
    <xf numFmtId="44" fontId="12" fillId="0" borderId="0" xfId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center" vertical="top" wrapText="1"/>
    </xf>
    <xf numFmtId="3" fontId="11" fillId="0" borderId="0" xfId="0" applyNumberFormat="1" applyFont="1" applyAlignment="1">
      <alignment horizontal="center" vertical="top" wrapText="1"/>
    </xf>
    <xf numFmtId="3" fontId="12" fillId="0" borderId="0" xfId="0" applyNumberFormat="1" applyFont="1" applyAlignment="1">
      <alignment horizontal="right" vertical="top" wrapText="1"/>
    </xf>
    <xf numFmtId="0" fontId="9" fillId="0" borderId="0" xfId="0" applyFont="1"/>
    <xf numFmtId="0" fontId="11" fillId="0" borderId="0" xfId="0" applyFont="1"/>
    <xf numFmtId="0" fontId="12" fillId="0" borderId="0" xfId="0" applyFont="1"/>
    <xf numFmtId="44" fontId="12" fillId="0" borderId="0" xfId="0" applyNumberFormat="1" applyFont="1" applyAlignment="1">
      <alignment horizontal="right"/>
    </xf>
    <xf numFmtId="42" fontId="37" fillId="0" borderId="0" xfId="1" applyNumberFormat="1" applyFont="1" applyBorder="1"/>
    <xf numFmtId="0" fontId="7" fillId="0" borderId="5" xfId="0" applyFont="1" applyBorder="1"/>
    <xf numFmtId="6" fontId="33" fillId="4" borderId="5" xfId="1" applyNumberFormat="1" applyFont="1" applyFill="1" applyBorder="1" applyAlignment="1">
      <alignment vertical="top"/>
    </xf>
    <xf numFmtId="42" fontId="33" fillId="4" borderId="24" xfId="1" applyNumberFormat="1" applyFont="1" applyFill="1" applyBorder="1"/>
    <xf numFmtId="6" fontId="33" fillId="4" borderId="6" xfId="1" applyNumberFormat="1" applyFont="1" applyFill="1" applyBorder="1"/>
    <xf numFmtId="164" fontId="12" fillId="4" borderId="8" xfId="1" applyNumberFormat="1" applyFont="1" applyFill="1" applyBorder="1" applyAlignment="1">
      <alignment horizontal="right" wrapText="1"/>
    </xf>
    <xf numFmtId="0" fontId="38" fillId="0" borderId="17" xfId="0" applyFont="1" applyBorder="1" applyAlignment="1">
      <alignment vertical="center"/>
    </xf>
    <xf numFmtId="0" fontId="38" fillId="0" borderId="19" xfId="0" applyFont="1" applyBorder="1" applyAlignment="1">
      <alignment vertical="center"/>
    </xf>
    <xf numFmtId="0" fontId="38" fillId="0" borderId="18" xfId="0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16" xfId="0" applyFont="1" applyBorder="1" applyAlignment="1">
      <alignment vertical="center"/>
    </xf>
    <xf numFmtId="0" fontId="38" fillId="0" borderId="21" xfId="0" applyFont="1" applyBorder="1" applyAlignment="1">
      <alignment vertical="center"/>
    </xf>
    <xf numFmtId="0" fontId="38" fillId="0" borderId="20" xfId="0" applyFont="1" applyBorder="1" applyAlignment="1">
      <alignment vertical="center"/>
    </xf>
    <xf numFmtId="6" fontId="38" fillId="0" borderId="0" xfId="0" applyNumberFormat="1" applyFont="1" applyAlignment="1">
      <alignment vertical="center"/>
    </xf>
    <xf numFmtId="6" fontId="38" fillId="0" borderId="22" xfId="0" applyNumberFormat="1" applyFont="1" applyBorder="1" applyAlignment="1">
      <alignment vertical="center"/>
    </xf>
    <xf numFmtId="6" fontId="38" fillId="0" borderId="18" xfId="0" applyNumberFormat="1" applyFont="1" applyBorder="1" applyAlignment="1">
      <alignment vertical="center"/>
    </xf>
    <xf numFmtId="0" fontId="38" fillId="0" borderId="26" xfId="0" applyFont="1" applyBorder="1" applyAlignment="1">
      <alignment vertical="center"/>
    </xf>
    <xf numFmtId="6" fontId="38" fillId="0" borderId="19" xfId="0" applyNumberFormat="1" applyFont="1" applyBorder="1" applyAlignment="1">
      <alignment vertical="center"/>
    </xf>
    <xf numFmtId="6" fontId="38" fillId="0" borderId="26" xfId="0" applyNumberFormat="1" applyFont="1" applyBorder="1" applyAlignment="1">
      <alignment vertical="center"/>
    </xf>
    <xf numFmtId="42" fontId="38" fillId="0" borderId="19" xfId="0" applyNumberFormat="1" applyFont="1" applyBorder="1" applyAlignment="1">
      <alignment vertical="center"/>
    </xf>
    <xf numFmtId="42" fontId="38" fillId="0" borderId="0" xfId="0" applyNumberFormat="1" applyFont="1" applyAlignment="1">
      <alignment vertical="center"/>
    </xf>
    <xf numFmtId="42" fontId="38" fillId="0" borderId="23" xfId="0" applyNumberFormat="1" applyFont="1" applyBorder="1" applyAlignment="1">
      <alignment vertical="center"/>
    </xf>
    <xf numFmtId="42" fontId="38" fillId="0" borderId="22" xfId="0" applyNumberFormat="1" applyFont="1" applyBorder="1" applyAlignment="1">
      <alignment vertical="center"/>
    </xf>
    <xf numFmtId="42" fontId="38" fillId="0" borderId="21" xfId="0" applyNumberFormat="1" applyFont="1" applyBorder="1" applyAlignment="1">
      <alignment vertical="center"/>
    </xf>
    <xf numFmtId="0" fontId="39" fillId="0" borderId="0" xfId="0" applyFont="1"/>
    <xf numFmtId="2" fontId="37" fillId="0" borderId="0" xfId="1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8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4" formatCode="_-[$£-809]* #,##0_-;\-[$£-809]* #,##0_-;_-[$£-809]* &quot;-&quot;??_-;_-@_-"/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  <border outline="0"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2" formatCode="&quot;£&quot;#,##0.00;[Red]\-&quot;£&quot;#,##0.0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numFmt numFmtId="32" formatCode="_-&quot;£&quot;* #,##0_-;\-&quot;£&quot;* #,##0_-;_-&quot;£&quot;* &quot;-&quot;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D444B9-73B9-4B66-BF1F-6AD4DD0B4828}" name="Table1" displayName="Table1" ref="A2:J45" totalsRowShown="0" headerRowDxfId="84" dataDxfId="82" headerRowBorderDxfId="83" tableBorderDxfId="81" headerRowCellStyle="Currency" dataCellStyle="Currency">
  <autoFilter ref="A2:J45" xr:uid="{04712409-4C7C-4591-A682-5635AAFBC049}"/>
  <tableColumns count="10">
    <tableColumn id="1" xr3:uid="{016595E2-1E56-463A-ADDA-029CA1D1A6AD}" name="Actual" dataDxfId="80"/>
    <tableColumn id="4" xr3:uid="{F60E8DDD-D713-4719-A92D-D700CC1DAC27}" name="2017/18" dataDxfId="79" dataCellStyle="Currency"/>
    <tableColumn id="11" xr3:uid="{A54548F3-3461-4078-9B14-AC425C492A07}" name="2018/19" dataDxfId="78" dataCellStyle="Currency"/>
    <tableColumn id="12" xr3:uid="{69DCB080-03D8-4BCC-A8C0-B962532ABC26}" name="2019/20" dataDxfId="77" dataCellStyle="Currency"/>
    <tableColumn id="5" xr3:uid="{CFA95F92-FB2C-4BC9-88B9-21FC676584D7}" name="Budget 2020/21" dataDxfId="76"/>
    <tableColumn id="6" xr3:uid="{6081BCF8-FC7B-4374-9C05-E1DEEFEB1FC1}" name="Est. Actual 2020/21" dataDxfId="75"/>
    <tableColumn id="7" xr3:uid="{CF51F44E-660A-4576-893D-F54180F6D4AE}" name="Forecast 2021/22" dataDxfId="74" dataCellStyle="Currency"/>
    <tableColumn id="8" xr3:uid="{83842061-BC4D-4551-A803-A8EDF0AEE658}" name="Forecast 2022/23" dataDxfId="73" dataCellStyle="Currency"/>
    <tableColumn id="9" xr3:uid="{E8C8C0D5-F07C-48F5-B47B-CB7690F0D711}" name="Forecast 2023/24" dataDxfId="72" dataCellStyle="Currency"/>
    <tableColumn id="10" xr3:uid="{C49AD236-7A51-4BFA-AEDA-EAE8F4B811B6}" name=" Budget 2021/22" dataDxfId="71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A2:J5" totalsRowShown="0" headerRowDxfId="70" dataDxfId="69">
  <autoFilter ref="A2:J5" xr:uid="{0299E172-DD1A-423E-A8AD-2B566ED3A60A}"/>
  <tableColumns count="10">
    <tableColumn id="1" xr3:uid="{AAAA773F-1DC2-41B3-A3AE-A34012FCEDF5}" name="Actuals" dataDxfId="68"/>
    <tableColumn id="4" xr3:uid="{022D655C-7735-4C50-8C81-28CD270F76A9}" name="2017/18" dataDxfId="67"/>
    <tableColumn id="11" xr3:uid="{331215BA-775F-4E8C-9945-8FEBF00E501F}" name="2018/19" dataDxfId="66"/>
    <tableColumn id="12" xr3:uid="{DEB658ED-AF07-478B-B3ED-5BCC0EE7785D}" name="2019/20" dataDxfId="65"/>
    <tableColumn id="5" xr3:uid="{0D7ABFFA-D046-42E6-9C91-68F2A694267E}" name=" Budget 2020/21" dataDxfId="64"/>
    <tableColumn id="6" xr3:uid="{D01ABCA4-063F-4F8A-AFAC-567566160154}" name=" Est Actual 20/21" dataDxfId="63"/>
    <tableColumn id="7" xr3:uid="{94A7CF6A-8BE0-4E67-AD3D-96B3591EDD3A}" name=" Forecast 2021/22" dataDxfId="62"/>
    <tableColumn id="8" xr3:uid="{34AC6D37-BA1E-436E-AB92-5F8A5F7BB01A}" name=" Forecast 2022/23" dataDxfId="61"/>
    <tableColumn id="9" xr3:uid="{ECA52425-3864-4817-B703-381B1C9E6371}" name=" Forecast 2023/24" dataDxfId="60"/>
    <tableColumn id="10" xr3:uid="{16589D29-4B03-4DDD-93DD-FB0D3F3714F2}" name="  Budget 2020/21" dataDxfId="59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A2:J13" totalsRowShown="0" headerRowDxfId="58" dataDxfId="56" headerRowBorderDxfId="57" tableBorderDxfId="55" totalsRowBorderDxfId="54">
  <autoFilter ref="A2:J13" xr:uid="{69A1ACAA-81BD-41EF-9FD9-4E9A3A45732D}"/>
  <tableColumns count="10">
    <tableColumn id="1" xr3:uid="{1C0BD203-821D-473F-BCEC-099A3E041830}" name="Column1" dataDxfId="53"/>
    <tableColumn id="4" xr3:uid="{07BFF7FC-881C-4306-AC3D-8D77AD3579C2}" name="2017/18" dataDxfId="52" dataCellStyle="Currency"/>
    <tableColumn id="12" xr3:uid="{A9D1C903-653F-4E5C-BCD7-1785BBE659B4}" name="2018/19" dataDxfId="51" dataCellStyle="Currency"/>
    <tableColumn id="13" xr3:uid="{99BB4849-F69C-4C96-AB72-67AE58CC1CF4}" name="2019/20" dataDxfId="50" dataCellStyle="Currency"/>
    <tableColumn id="5" xr3:uid="{66837950-69E4-4E52-9215-8797A02857E2}" name="Budget 2020/21" dataDxfId="49"/>
    <tableColumn id="6" xr3:uid="{6730C491-3CE7-4AAB-955C-59CF50D8690D}" name="Est. Actual 2020/21" dataDxfId="48"/>
    <tableColumn id="7" xr3:uid="{942FE9EC-3C09-484F-B720-0BE3443C5959}" name="Forecast 2021/22" dataDxfId="47"/>
    <tableColumn id="8" xr3:uid="{8A1EACF9-946D-4DFA-B203-B3BAABCAC2A1}" name="Forecast 2022/23" dataDxfId="46"/>
    <tableColumn id="9" xr3:uid="{16494DB4-6C25-4557-AA47-855729D379FA}" name="Forecast 2023/24" dataDxfId="45"/>
    <tableColumn id="10" xr3:uid="{35C44667-F55F-482B-A634-3E71140E8F93}" name=" Budget 2021/22" dataDxfId="44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4632F32-08A5-4BC5-B70A-F5CF5452A5C6}" name="Table986" displayName="Table986" ref="A2:J18" totalsRowShown="0" headerRowDxfId="43" dataDxfId="41" headerRowBorderDxfId="42" tableBorderDxfId="40">
  <autoFilter ref="A2:J18" xr:uid="{F763CC10-7E73-4F45-808B-8B1F2062F24F}"/>
  <tableColumns count="10">
    <tableColumn id="1" xr3:uid="{556F8C01-0DC5-4573-A738-C04F56D71EF7}" name="2021.22" dataDxfId="39"/>
    <tableColumn id="4" xr3:uid="{A9412E89-0CDA-4BA8-AAAE-674D72EA1420}" name="Actual3" dataDxfId="38"/>
    <tableColumn id="11" xr3:uid="{FE256A0F-F8D7-4C7D-A277-D1BC1310B34C}" name="Actual4" dataDxfId="37"/>
    <tableColumn id="2" xr3:uid="{BAA8119D-6362-4BF4-9988-BFEB93B28F6B}" name="Actual5" dataDxfId="36"/>
    <tableColumn id="5" xr3:uid="{7CA6BF5F-33B7-4B55-A94C-A961762A9D57}" name="Budget" dataDxfId="35"/>
    <tableColumn id="6" xr3:uid="{ADFEBC5C-E647-4398-8903-2C885E7596F0}" name="Est. Actual " dataDxfId="34"/>
    <tableColumn id="8" xr3:uid="{BEB798EC-9E64-42E5-B4D5-0D62FADBD220}" name="Forecast" dataDxfId="33"/>
    <tableColumn id="9" xr3:uid="{D411D00E-2D82-4941-A636-31F9038041F0}" name="Forecast4" dataDxfId="32"/>
    <tableColumn id="3" xr3:uid="{553FE2E6-4DEC-4F99-A253-7B92688778C2}" name="Forecast5" dataDxfId="31" dataCellStyle="Currency"/>
    <tableColumn id="10" xr3:uid="{F38ACE7C-9D42-4CEA-9F67-4AE37C9D2C6C}" name="Budget5" dataDxfId="30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7643D3-57CB-4E40-970B-6CDB623FC225}" name="Table11" displayName="Table11" ref="A2:J20" totalsRowShown="0" headerRowDxfId="29" dataDxfId="27" headerRowBorderDxfId="28" tableBorderDxfId="26" totalsRowBorderDxfId="25" dataCellStyle="Currency">
  <autoFilter ref="A2:J20" xr:uid="{13445801-1509-4A2C-8ECC-45A95A3B3498}"/>
  <tableColumns count="10">
    <tableColumn id="1" xr3:uid="{5F96B301-1ED7-44CF-8226-3C200802EEC2}" name=" BUDGET  2021.22" dataDxfId="24"/>
    <tableColumn id="4" xr3:uid="{6364222D-26D1-4464-BC47-0363D3A08326}" name=" Actual3 " dataDxfId="23" dataCellStyle="Currency"/>
    <tableColumn id="11" xr3:uid="{F7E3DEDD-475F-46A5-9451-8843D94BF022}" name=" Actual4 " dataDxfId="22" dataCellStyle="Currency"/>
    <tableColumn id="12" xr3:uid="{558AF1E5-1A37-4B17-B205-FF393AFEAFF2}" name=" Actual5" dataDxfId="21" dataCellStyle="Currency"/>
    <tableColumn id="5" xr3:uid="{07943D45-5E44-4BEB-925E-844F5CE1F022}" name=" Budget  " dataDxfId="20" dataCellStyle="Currency"/>
    <tableColumn id="6" xr3:uid="{5BB8980C-BC89-4ACF-9F2D-7CFF9C8D926E}" name=" Est. Actual  " dataDxfId="19" dataCellStyle="Currency"/>
    <tableColumn id="8" xr3:uid="{21B3856E-9CB8-4A89-A337-3E904CB8D50E}" name=" Forecast4 " dataDxfId="18" dataCellStyle="Currency"/>
    <tableColumn id="9" xr3:uid="{F20A1074-CD01-499B-908D-BF079687031B}" name=" Forecast5 " dataDxfId="17" dataCellStyle="Currency"/>
    <tableColumn id="13" xr3:uid="{D122E29C-2E83-4F47-B2E0-5B136C24EEF8}" name=" Forecast6"/>
    <tableColumn id="10" xr3:uid="{9104D983-0A1A-4B24-998D-B080DA265922}" name=" Budget " dataDxfId="16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840AB7A-307F-4C2E-A070-3121C39CAF99}" name="Table12" displayName="Table12" ref="A2:J18" totalsRowShown="0" headerRowDxfId="15" dataDxfId="13" headerRowBorderDxfId="14" tableBorderDxfId="12" dataCellStyle="Currency">
  <autoFilter ref="A2:J18" xr:uid="{39BA542A-7A4D-4139-84AA-7BCEE65EA91B}"/>
  <tableColumns count="10">
    <tableColumn id="1" xr3:uid="{408C758A-8BC9-4280-93FE-9FF554CCD5D3}" name="Actuals" dataDxfId="11"/>
    <tableColumn id="4" xr3:uid="{3BF3010C-3ABC-41F9-9790-534A8B83FD01}" name="2017/18" dataDxfId="10"/>
    <tableColumn id="11" xr3:uid="{11878766-3858-4691-8982-B4A1C6042E77}" name="2018/19" dataDxfId="9"/>
    <tableColumn id="12" xr3:uid="{0AFE4D3B-E3E1-4B0A-B2C4-F55DB98A67CC}" name="2019/20" dataDxfId="8" dataCellStyle="Currency"/>
    <tableColumn id="5" xr3:uid="{807A0470-67E0-4CF8-A51A-3D51940E7549}" name="Budget 20.21                                                                                      " dataDxfId="7" dataCellStyle="Currency"/>
    <tableColumn id="6" xr3:uid="{C2762637-4FD4-445F-805C-D602DB74E212}" name="Est. Actual 20.21" dataDxfId="6" dataCellStyle="Currency"/>
    <tableColumn id="7" xr3:uid="{A0FF7BDD-4E35-4593-9294-A231343D16F7}" name="Forecast 2020/21" dataDxfId="5" dataCellStyle="Currency"/>
    <tableColumn id="8" xr3:uid="{CC57CA9E-420B-478A-BCB1-EC7C661EE3EE}" name="Forecast 2021/22" dataDxfId="4" dataCellStyle="Currency"/>
    <tableColumn id="9" xr3:uid="{2019FBAE-7D36-45B9-8E4E-49CE07614015}" name="Forecast 2022/23" dataDxfId="3" dataCellStyle="Currency"/>
    <tableColumn id="10" xr3:uid="{78326DCC-084B-49DD-ABAA-83FC8FEE8170}" name="Budget  21.22" dataDxfId="2" dataCellStyle="Currency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A3:C31" totalsRowShown="0" tableBorderDxfId="1">
  <autoFilter ref="A3:C31" xr:uid="{0FF098C9-AB39-4555-83F4-1EFB69888D32}"/>
  <tableColumns count="3">
    <tableColumn id="1" xr3:uid="{9AE6E00D-16D3-4AA9-93AC-5F2B3A6D5E84}" name="Committee"/>
    <tableColumn id="2" xr3:uid="{21727430-D4EC-4A92-A30C-937833F2C07A}" name="2020/21" dataDxfId="0" dataCellStyle="Currency"/>
    <tableColumn id="3" xr3:uid="{B86396DC-B3B0-4FD1-AF22-0D3E25E4953F}" name="2021/2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9428-A4E1-44BE-AEC8-CC6CCE62BD57}">
  <dimension ref="A1:K57"/>
  <sheetViews>
    <sheetView topLeftCell="A33" workbookViewId="0">
      <selection activeCell="J38" sqref="J38"/>
    </sheetView>
  </sheetViews>
  <sheetFormatPr defaultColWidth="14.54296875" defaultRowHeight="15.5" x14ac:dyDescent="0.35"/>
  <cols>
    <col min="1" max="1" width="33" style="62" bestFit="1" customWidth="1"/>
    <col min="2" max="3" width="12" style="114" bestFit="1" customWidth="1"/>
    <col min="4" max="4" width="12" style="114" customWidth="1"/>
    <col min="5" max="5" width="12.26953125" style="103" bestFit="1" customWidth="1"/>
    <col min="6" max="6" width="15.81640625" style="104" bestFit="1" customWidth="1"/>
    <col min="7" max="9" width="13.7265625" style="105" bestFit="1" customWidth="1"/>
    <col min="10" max="10" width="15" style="106" bestFit="1" customWidth="1"/>
    <col min="11" max="11" width="15.54296875" style="62" bestFit="1" customWidth="1"/>
    <col min="12" max="256" width="14.54296875" style="62"/>
    <col min="257" max="257" width="33" style="62" bestFit="1" customWidth="1"/>
    <col min="258" max="260" width="12" style="62" bestFit="1" customWidth="1"/>
    <col min="261" max="261" width="12.26953125" style="62" bestFit="1" customWidth="1"/>
    <col min="262" max="262" width="15.81640625" style="62" bestFit="1" customWidth="1"/>
    <col min="263" max="265" width="13.7265625" style="62" bestFit="1" customWidth="1"/>
    <col min="266" max="266" width="15" style="62" bestFit="1" customWidth="1"/>
    <col min="267" max="267" width="15.54296875" style="62" bestFit="1" customWidth="1"/>
    <col min="268" max="512" width="14.54296875" style="62"/>
    <col min="513" max="513" width="33" style="62" bestFit="1" customWidth="1"/>
    <col min="514" max="516" width="12" style="62" bestFit="1" customWidth="1"/>
    <col min="517" max="517" width="12.26953125" style="62" bestFit="1" customWidth="1"/>
    <col min="518" max="518" width="15.81640625" style="62" bestFit="1" customWidth="1"/>
    <col min="519" max="521" width="13.7265625" style="62" bestFit="1" customWidth="1"/>
    <col min="522" max="522" width="15" style="62" bestFit="1" customWidth="1"/>
    <col min="523" max="523" width="15.54296875" style="62" bestFit="1" customWidth="1"/>
    <col min="524" max="768" width="14.54296875" style="62"/>
    <col min="769" max="769" width="33" style="62" bestFit="1" customWidth="1"/>
    <col min="770" max="772" width="12" style="62" bestFit="1" customWidth="1"/>
    <col min="773" max="773" width="12.26953125" style="62" bestFit="1" customWidth="1"/>
    <col min="774" max="774" width="15.81640625" style="62" bestFit="1" customWidth="1"/>
    <col min="775" max="777" width="13.7265625" style="62" bestFit="1" customWidth="1"/>
    <col min="778" max="778" width="15" style="62" bestFit="1" customWidth="1"/>
    <col min="779" max="779" width="15.54296875" style="62" bestFit="1" customWidth="1"/>
    <col min="780" max="1024" width="14.54296875" style="62"/>
    <col min="1025" max="1025" width="33" style="62" bestFit="1" customWidth="1"/>
    <col min="1026" max="1028" width="12" style="62" bestFit="1" customWidth="1"/>
    <col min="1029" max="1029" width="12.26953125" style="62" bestFit="1" customWidth="1"/>
    <col min="1030" max="1030" width="15.81640625" style="62" bestFit="1" customWidth="1"/>
    <col min="1031" max="1033" width="13.7265625" style="62" bestFit="1" customWidth="1"/>
    <col min="1034" max="1034" width="15" style="62" bestFit="1" customWidth="1"/>
    <col min="1035" max="1035" width="15.54296875" style="62" bestFit="1" customWidth="1"/>
    <col min="1036" max="1280" width="14.54296875" style="62"/>
    <col min="1281" max="1281" width="33" style="62" bestFit="1" customWidth="1"/>
    <col min="1282" max="1284" width="12" style="62" bestFit="1" customWidth="1"/>
    <col min="1285" max="1285" width="12.26953125" style="62" bestFit="1" customWidth="1"/>
    <col min="1286" max="1286" width="15.81640625" style="62" bestFit="1" customWidth="1"/>
    <col min="1287" max="1289" width="13.7265625" style="62" bestFit="1" customWidth="1"/>
    <col min="1290" max="1290" width="15" style="62" bestFit="1" customWidth="1"/>
    <col min="1291" max="1291" width="15.54296875" style="62" bestFit="1" customWidth="1"/>
    <col min="1292" max="1536" width="14.54296875" style="62"/>
    <col min="1537" max="1537" width="33" style="62" bestFit="1" customWidth="1"/>
    <col min="1538" max="1540" width="12" style="62" bestFit="1" customWidth="1"/>
    <col min="1541" max="1541" width="12.26953125" style="62" bestFit="1" customWidth="1"/>
    <col min="1542" max="1542" width="15.81640625" style="62" bestFit="1" customWidth="1"/>
    <col min="1543" max="1545" width="13.7265625" style="62" bestFit="1" customWidth="1"/>
    <col min="1546" max="1546" width="15" style="62" bestFit="1" customWidth="1"/>
    <col min="1547" max="1547" width="15.54296875" style="62" bestFit="1" customWidth="1"/>
    <col min="1548" max="1792" width="14.54296875" style="62"/>
    <col min="1793" max="1793" width="33" style="62" bestFit="1" customWidth="1"/>
    <col min="1794" max="1796" width="12" style="62" bestFit="1" customWidth="1"/>
    <col min="1797" max="1797" width="12.26953125" style="62" bestFit="1" customWidth="1"/>
    <col min="1798" max="1798" width="15.81640625" style="62" bestFit="1" customWidth="1"/>
    <col min="1799" max="1801" width="13.7265625" style="62" bestFit="1" customWidth="1"/>
    <col min="1802" max="1802" width="15" style="62" bestFit="1" customWidth="1"/>
    <col min="1803" max="1803" width="15.54296875" style="62" bestFit="1" customWidth="1"/>
    <col min="1804" max="2048" width="14.54296875" style="62"/>
    <col min="2049" max="2049" width="33" style="62" bestFit="1" customWidth="1"/>
    <col min="2050" max="2052" width="12" style="62" bestFit="1" customWidth="1"/>
    <col min="2053" max="2053" width="12.26953125" style="62" bestFit="1" customWidth="1"/>
    <col min="2054" max="2054" width="15.81640625" style="62" bestFit="1" customWidth="1"/>
    <col min="2055" max="2057" width="13.7265625" style="62" bestFit="1" customWidth="1"/>
    <col min="2058" max="2058" width="15" style="62" bestFit="1" customWidth="1"/>
    <col min="2059" max="2059" width="15.54296875" style="62" bestFit="1" customWidth="1"/>
    <col min="2060" max="2304" width="14.54296875" style="62"/>
    <col min="2305" max="2305" width="33" style="62" bestFit="1" customWidth="1"/>
    <col min="2306" max="2308" width="12" style="62" bestFit="1" customWidth="1"/>
    <col min="2309" max="2309" width="12.26953125" style="62" bestFit="1" customWidth="1"/>
    <col min="2310" max="2310" width="15.81640625" style="62" bestFit="1" customWidth="1"/>
    <col min="2311" max="2313" width="13.7265625" style="62" bestFit="1" customWidth="1"/>
    <col min="2314" max="2314" width="15" style="62" bestFit="1" customWidth="1"/>
    <col min="2315" max="2315" width="15.54296875" style="62" bestFit="1" customWidth="1"/>
    <col min="2316" max="2560" width="14.54296875" style="62"/>
    <col min="2561" max="2561" width="33" style="62" bestFit="1" customWidth="1"/>
    <col min="2562" max="2564" width="12" style="62" bestFit="1" customWidth="1"/>
    <col min="2565" max="2565" width="12.26953125" style="62" bestFit="1" customWidth="1"/>
    <col min="2566" max="2566" width="15.81640625" style="62" bestFit="1" customWidth="1"/>
    <col min="2567" max="2569" width="13.7265625" style="62" bestFit="1" customWidth="1"/>
    <col min="2570" max="2570" width="15" style="62" bestFit="1" customWidth="1"/>
    <col min="2571" max="2571" width="15.54296875" style="62" bestFit="1" customWidth="1"/>
    <col min="2572" max="2816" width="14.54296875" style="62"/>
    <col min="2817" max="2817" width="33" style="62" bestFit="1" customWidth="1"/>
    <col min="2818" max="2820" width="12" style="62" bestFit="1" customWidth="1"/>
    <col min="2821" max="2821" width="12.26953125" style="62" bestFit="1" customWidth="1"/>
    <col min="2822" max="2822" width="15.81640625" style="62" bestFit="1" customWidth="1"/>
    <col min="2823" max="2825" width="13.7265625" style="62" bestFit="1" customWidth="1"/>
    <col min="2826" max="2826" width="15" style="62" bestFit="1" customWidth="1"/>
    <col min="2827" max="2827" width="15.54296875" style="62" bestFit="1" customWidth="1"/>
    <col min="2828" max="3072" width="14.54296875" style="62"/>
    <col min="3073" max="3073" width="33" style="62" bestFit="1" customWidth="1"/>
    <col min="3074" max="3076" width="12" style="62" bestFit="1" customWidth="1"/>
    <col min="3077" max="3077" width="12.26953125" style="62" bestFit="1" customWidth="1"/>
    <col min="3078" max="3078" width="15.81640625" style="62" bestFit="1" customWidth="1"/>
    <col min="3079" max="3081" width="13.7265625" style="62" bestFit="1" customWidth="1"/>
    <col min="3082" max="3082" width="15" style="62" bestFit="1" customWidth="1"/>
    <col min="3083" max="3083" width="15.54296875" style="62" bestFit="1" customWidth="1"/>
    <col min="3084" max="3328" width="14.54296875" style="62"/>
    <col min="3329" max="3329" width="33" style="62" bestFit="1" customWidth="1"/>
    <col min="3330" max="3332" width="12" style="62" bestFit="1" customWidth="1"/>
    <col min="3333" max="3333" width="12.26953125" style="62" bestFit="1" customWidth="1"/>
    <col min="3334" max="3334" width="15.81640625" style="62" bestFit="1" customWidth="1"/>
    <col min="3335" max="3337" width="13.7265625" style="62" bestFit="1" customWidth="1"/>
    <col min="3338" max="3338" width="15" style="62" bestFit="1" customWidth="1"/>
    <col min="3339" max="3339" width="15.54296875" style="62" bestFit="1" customWidth="1"/>
    <col min="3340" max="3584" width="14.54296875" style="62"/>
    <col min="3585" max="3585" width="33" style="62" bestFit="1" customWidth="1"/>
    <col min="3586" max="3588" width="12" style="62" bestFit="1" customWidth="1"/>
    <col min="3589" max="3589" width="12.26953125" style="62" bestFit="1" customWidth="1"/>
    <col min="3590" max="3590" width="15.81640625" style="62" bestFit="1" customWidth="1"/>
    <col min="3591" max="3593" width="13.7265625" style="62" bestFit="1" customWidth="1"/>
    <col min="3594" max="3594" width="15" style="62" bestFit="1" customWidth="1"/>
    <col min="3595" max="3595" width="15.54296875" style="62" bestFit="1" customWidth="1"/>
    <col min="3596" max="3840" width="14.54296875" style="62"/>
    <col min="3841" max="3841" width="33" style="62" bestFit="1" customWidth="1"/>
    <col min="3842" max="3844" width="12" style="62" bestFit="1" customWidth="1"/>
    <col min="3845" max="3845" width="12.26953125" style="62" bestFit="1" customWidth="1"/>
    <col min="3846" max="3846" width="15.81640625" style="62" bestFit="1" customWidth="1"/>
    <col min="3847" max="3849" width="13.7265625" style="62" bestFit="1" customWidth="1"/>
    <col min="3850" max="3850" width="15" style="62" bestFit="1" customWidth="1"/>
    <col min="3851" max="3851" width="15.54296875" style="62" bestFit="1" customWidth="1"/>
    <col min="3852" max="4096" width="14.54296875" style="62"/>
    <col min="4097" max="4097" width="33" style="62" bestFit="1" customWidth="1"/>
    <col min="4098" max="4100" width="12" style="62" bestFit="1" customWidth="1"/>
    <col min="4101" max="4101" width="12.26953125" style="62" bestFit="1" customWidth="1"/>
    <col min="4102" max="4102" width="15.81640625" style="62" bestFit="1" customWidth="1"/>
    <col min="4103" max="4105" width="13.7265625" style="62" bestFit="1" customWidth="1"/>
    <col min="4106" max="4106" width="15" style="62" bestFit="1" customWidth="1"/>
    <col min="4107" max="4107" width="15.54296875" style="62" bestFit="1" customWidth="1"/>
    <col min="4108" max="4352" width="14.54296875" style="62"/>
    <col min="4353" max="4353" width="33" style="62" bestFit="1" customWidth="1"/>
    <col min="4354" max="4356" width="12" style="62" bestFit="1" customWidth="1"/>
    <col min="4357" max="4357" width="12.26953125" style="62" bestFit="1" customWidth="1"/>
    <col min="4358" max="4358" width="15.81640625" style="62" bestFit="1" customWidth="1"/>
    <col min="4359" max="4361" width="13.7265625" style="62" bestFit="1" customWidth="1"/>
    <col min="4362" max="4362" width="15" style="62" bestFit="1" customWidth="1"/>
    <col min="4363" max="4363" width="15.54296875" style="62" bestFit="1" customWidth="1"/>
    <col min="4364" max="4608" width="14.54296875" style="62"/>
    <col min="4609" max="4609" width="33" style="62" bestFit="1" customWidth="1"/>
    <col min="4610" max="4612" width="12" style="62" bestFit="1" customWidth="1"/>
    <col min="4613" max="4613" width="12.26953125" style="62" bestFit="1" customWidth="1"/>
    <col min="4614" max="4614" width="15.81640625" style="62" bestFit="1" customWidth="1"/>
    <col min="4615" max="4617" width="13.7265625" style="62" bestFit="1" customWidth="1"/>
    <col min="4618" max="4618" width="15" style="62" bestFit="1" customWidth="1"/>
    <col min="4619" max="4619" width="15.54296875" style="62" bestFit="1" customWidth="1"/>
    <col min="4620" max="4864" width="14.54296875" style="62"/>
    <col min="4865" max="4865" width="33" style="62" bestFit="1" customWidth="1"/>
    <col min="4866" max="4868" width="12" style="62" bestFit="1" customWidth="1"/>
    <col min="4869" max="4869" width="12.26953125" style="62" bestFit="1" customWidth="1"/>
    <col min="4870" max="4870" width="15.81640625" style="62" bestFit="1" customWidth="1"/>
    <col min="4871" max="4873" width="13.7265625" style="62" bestFit="1" customWidth="1"/>
    <col min="4874" max="4874" width="15" style="62" bestFit="1" customWidth="1"/>
    <col min="4875" max="4875" width="15.54296875" style="62" bestFit="1" customWidth="1"/>
    <col min="4876" max="5120" width="14.54296875" style="62"/>
    <col min="5121" max="5121" width="33" style="62" bestFit="1" customWidth="1"/>
    <col min="5122" max="5124" width="12" style="62" bestFit="1" customWidth="1"/>
    <col min="5125" max="5125" width="12.26953125" style="62" bestFit="1" customWidth="1"/>
    <col min="5126" max="5126" width="15.81640625" style="62" bestFit="1" customWidth="1"/>
    <col min="5127" max="5129" width="13.7265625" style="62" bestFit="1" customWidth="1"/>
    <col min="5130" max="5130" width="15" style="62" bestFit="1" customWidth="1"/>
    <col min="5131" max="5131" width="15.54296875" style="62" bestFit="1" customWidth="1"/>
    <col min="5132" max="5376" width="14.54296875" style="62"/>
    <col min="5377" max="5377" width="33" style="62" bestFit="1" customWidth="1"/>
    <col min="5378" max="5380" width="12" style="62" bestFit="1" customWidth="1"/>
    <col min="5381" max="5381" width="12.26953125" style="62" bestFit="1" customWidth="1"/>
    <col min="5382" max="5382" width="15.81640625" style="62" bestFit="1" customWidth="1"/>
    <col min="5383" max="5385" width="13.7265625" style="62" bestFit="1" customWidth="1"/>
    <col min="5386" max="5386" width="15" style="62" bestFit="1" customWidth="1"/>
    <col min="5387" max="5387" width="15.54296875" style="62" bestFit="1" customWidth="1"/>
    <col min="5388" max="5632" width="14.54296875" style="62"/>
    <col min="5633" max="5633" width="33" style="62" bestFit="1" customWidth="1"/>
    <col min="5634" max="5636" width="12" style="62" bestFit="1" customWidth="1"/>
    <col min="5637" max="5637" width="12.26953125" style="62" bestFit="1" customWidth="1"/>
    <col min="5638" max="5638" width="15.81640625" style="62" bestFit="1" customWidth="1"/>
    <col min="5639" max="5641" width="13.7265625" style="62" bestFit="1" customWidth="1"/>
    <col min="5642" max="5642" width="15" style="62" bestFit="1" customWidth="1"/>
    <col min="5643" max="5643" width="15.54296875" style="62" bestFit="1" customWidth="1"/>
    <col min="5644" max="5888" width="14.54296875" style="62"/>
    <col min="5889" max="5889" width="33" style="62" bestFit="1" customWidth="1"/>
    <col min="5890" max="5892" width="12" style="62" bestFit="1" customWidth="1"/>
    <col min="5893" max="5893" width="12.26953125" style="62" bestFit="1" customWidth="1"/>
    <col min="5894" max="5894" width="15.81640625" style="62" bestFit="1" customWidth="1"/>
    <col min="5895" max="5897" width="13.7265625" style="62" bestFit="1" customWidth="1"/>
    <col min="5898" max="5898" width="15" style="62" bestFit="1" customWidth="1"/>
    <col min="5899" max="5899" width="15.54296875" style="62" bestFit="1" customWidth="1"/>
    <col min="5900" max="6144" width="14.54296875" style="62"/>
    <col min="6145" max="6145" width="33" style="62" bestFit="1" customWidth="1"/>
    <col min="6146" max="6148" width="12" style="62" bestFit="1" customWidth="1"/>
    <col min="6149" max="6149" width="12.26953125" style="62" bestFit="1" customWidth="1"/>
    <col min="6150" max="6150" width="15.81640625" style="62" bestFit="1" customWidth="1"/>
    <col min="6151" max="6153" width="13.7265625" style="62" bestFit="1" customWidth="1"/>
    <col min="6154" max="6154" width="15" style="62" bestFit="1" customWidth="1"/>
    <col min="6155" max="6155" width="15.54296875" style="62" bestFit="1" customWidth="1"/>
    <col min="6156" max="6400" width="14.54296875" style="62"/>
    <col min="6401" max="6401" width="33" style="62" bestFit="1" customWidth="1"/>
    <col min="6402" max="6404" width="12" style="62" bestFit="1" customWidth="1"/>
    <col min="6405" max="6405" width="12.26953125" style="62" bestFit="1" customWidth="1"/>
    <col min="6406" max="6406" width="15.81640625" style="62" bestFit="1" customWidth="1"/>
    <col min="6407" max="6409" width="13.7265625" style="62" bestFit="1" customWidth="1"/>
    <col min="6410" max="6410" width="15" style="62" bestFit="1" customWidth="1"/>
    <col min="6411" max="6411" width="15.54296875" style="62" bestFit="1" customWidth="1"/>
    <col min="6412" max="6656" width="14.54296875" style="62"/>
    <col min="6657" max="6657" width="33" style="62" bestFit="1" customWidth="1"/>
    <col min="6658" max="6660" width="12" style="62" bestFit="1" customWidth="1"/>
    <col min="6661" max="6661" width="12.26953125" style="62" bestFit="1" customWidth="1"/>
    <col min="6662" max="6662" width="15.81640625" style="62" bestFit="1" customWidth="1"/>
    <col min="6663" max="6665" width="13.7265625" style="62" bestFit="1" customWidth="1"/>
    <col min="6666" max="6666" width="15" style="62" bestFit="1" customWidth="1"/>
    <col min="6667" max="6667" width="15.54296875" style="62" bestFit="1" customWidth="1"/>
    <col min="6668" max="6912" width="14.54296875" style="62"/>
    <col min="6913" max="6913" width="33" style="62" bestFit="1" customWidth="1"/>
    <col min="6914" max="6916" width="12" style="62" bestFit="1" customWidth="1"/>
    <col min="6917" max="6917" width="12.26953125" style="62" bestFit="1" customWidth="1"/>
    <col min="6918" max="6918" width="15.81640625" style="62" bestFit="1" customWidth="1"/>
    <col min="6919" max="6921" width="13.7265625" style="62" bestFit="1" customWidth="1"/>
    <col min="6922" max="6922" width="15" style="62" bestFit="1" customWidth="1"/>
    <col min="6923" max="6923" width="15.54296875" style="62" bestFit="1" customWidth="1"/>
    <col min="6924" max="7168" width="14.54296875" style="62"/>
    <col min="7169" max="7169" width="33" style="62" bestFit="1" customWidth="1"/>
    <col min="7170" max="7172" width="12" style="62" bestFit="1" customWidth="1"/>
    <col min="7173" max="7173" width="12.26953125" style="62" bestFit="1" customWidth="1"/>
    <col min="7174" max="7174" width="15.81640625" style="62" bestFit="1" customWidth="1"/>
    <col min="7175" max="7177" width="13.7265625" style="62" bestFit="1" customWidth="1"/>
    <col min="7178" max="7178" width="15" style="62" bestFit="1" customWidth="1"/>
    <col min="7179" max="7179" width="15.54296875" style="62" bestFit="1" customWidth="1"/>
    <col min="7180" max="7424" width="14.54296875" style="62"/>
    <col min="7425" max="7425" width="33" style="62" bestFit="1" customWidth="1"/>
    <col min="7426" max="7428" width="12" style="62" bestFit="1" customWidth="1"/>
    <col min="7429" max="7429" width="12.26953125" style="62" bestFit="1" customWidth="1"/>
    <col min="7430" max="7430" width="15.81640625" style="62" bestFit="1" customWidth="1"/>
    <col min="7431" max="7433" width="13.7265625" style="62" bestFit="1" customWidth="1"/>
    <col min="7434" max="7434" width="15" style="62" bestFit="1" customWidth="1"/>
    <col min="7435" max="7435" width="15.54296875" style="62" bestFit="1" customWidth="1"/>
    <col min="7436" max="7680" width="14.54296875" style="62"/>
    <col min="7681" max="7681" width="33" style="62" bestFit="1" customWidth="1"/>
    <col min="7682" max="7684" width="12" style="62" bestFit="1" customWidth="1"/>
    <col min="7685" max="7685" width="12.26953125" style="62" bestFit="1" customWidth="1"/>
    <col min="7686" max="7686" width="15.81640625" style="62" bestFit="1" customWidth="1"/>
    <col min="7687" max="7689" width="13.7265625" style="62" bestFit="1" customWidth="1"/>
    <col min="7690" max="7690" width="15" style="62" bestFit="1" customWidth="1"/>
    <col min="7691" max="7691" width="15.54296875" style="62" bestFit="1" customWidth="1"/>
    <col min="7692" max="7936" width="14.54296875" style="62"/>
    <col min="7937" max="7937" width="33" style="62" bestFit="1" customWidth="1"/>
    <col min="7938" max="7940" width="12" style="62" bestFit="1" customWidth="1"/>
    <col min="7941" max="7941" width="12.26953125" style="62" bestFit="1" customWidth="1"/>
    <col min="7942" max="7942" width="15.81640625" style="62" bestFit="1" customWidth="1"/>
    <col min="7943" max="7945" width="13.7265625" style="62" bestFit="1" customWidth="1"/>
    <col min="7946" max="7946" width="15" style="62" bestFit="1" customWidth="1"/>
    <col min="7947" max="7947" width="15.54296875" style="62" bestFit="1" customWidth="1"/>
    <col min="7948" max="8192" width="14.54296875" style="62"/>
    <col min="8193" max="8193" width="33" style="62" bestFit="1" customWidth="1"/>
    <col min="8194" max="8196" width="12" style="62" bestFit="1" customWidth="1"/>
    <col min="8197" max="8197" width="12.26953125" style="62" bestFit="1" customWidth="1"/>
    <col min="8198" max="8198" width="15.81640625" style="62" bestFit="1" customWidth="1"/>
    <col min="8199" max="8201" width="13.7265625" style="62" bestFit="1" customWidth="1"/>
    <col min="8202" max="8202" width="15" style="62" bestFit="1" customWidth="1"/>
    <col min="8203" max="8203" width="15.54296875" style="62" bestFit="1" customWidth="1"/>
    <col min="8204" max="8448" width="14.54296875" style="62"/>
    <col min="8449" max="8449" width="33" style="62" bestFit="1" customWidth="1"/>
    <col min="8450" max="8452" width="12" style="62" bestFit="1" customWidth="1"/>
    <col min="8453" max="8453" width="12.26953125" style="62" bestFit="1" customWidth="1"/>
    <col min="8454" max="8454" width="15.81640625" style="62" bestFit="1" customWidth="1"/>
    <col min="8455" max="8457" width="13.7265625" style="62" bestFit="1" customWidth="1"/>
    <col min="8458" max="8458" width="15" style="62" bestFit="1" customWidth="1"/>
    <col min="8459" max="8459" width="15.54296875" style="62" bestFit="1" customWidth="1"/>
    <col min="8460" max="8704" width="14.54296875" style="62"/>
    <col min="8705" max="8705" width="33" style="62" bestFit="1" customWidth="1"/>
    <col min="8706" max="8708" width="12" style="62" bestFit="1" customWidth="1"/>
    <col min="8709" max="8709" width="12.26953125" style="62" bestFit="1" customWidth="1"/>
    <col min="8710" max="8710" width="15.81640625" style="62" bestFit="1" customWidth="1"/>
    <col min="8711" max="8713" width="13.7265625" style="62" bestFit="1" customWidth="1"/>
    <col min="8714" max="8714" width="15" style="62" bestFit="1" customWidth="1"/>
    <col min="8715" max="8715" width="15.54296875" style="62" bestFit="1" customWidth="1"/>
    <col min="8716" max="8960" width="14.54296875" style="62"/>
    <col min="8961" max="8961" width="33" style="62" bestFit="1" customWidth="1"/>
    <col min="8962" max="8964" width="12" style="62" bestFit="1" customWidth="1"/>
    <col min="8965" max="8965" width="12.26953125" style="62" bestFit="1" customWidth="1"/>
    <col min="8966" max="8966" width="15.81640625" style="62" bestFit="1" customWidth="1"/>
    <col min="8967" max="8969" width="13.7265625" style="62" bestFit="1" customWidth="1"/>
    <col min="8970" max="8970" width="15" style="62" bestFit="1" customWidth="1"/>
    <col min="8971" max="8971" width="15.54296875" style="62" bestFit="1" customWidth="1"/>
    <col min="8972" max="9216" width="14.54296875" style="62"/>
    <col min="9217" max="9217" width="33" style="62" bestFit="1" customWidth="1"/>
    <col min="9218" max="9220" width="12" style="62" bestFit="1" customWidth="1"/>
    <col min="9221" max="9221" width="12.26953125" style="62" bestFit="1" customWidth="1"/>
    <col min="9222" max="9222" width="15.81640625" style="62" bestFit="1" customWidth="1"/>
    <col min="9223" max="9225" width="13.7265625" style="62" bestFit="1" customWidth="1"/>
    <col min="9226" max="9226" width="15" style="62" bestFit="1" customWidth="1"/>
    <col min="9227" max="9227" width="15.54296875" style="62" bestFit="1" customWidth="1"/>
    <col min="9228" max="9472" width="14.54296875" style="62"/>
    <col min="9473" max="9473" width="33" style="62" bestFit="1" customWidth="1"/>
    <col min="9474" max="9476" width="12" style="62" bestFit="1" customWidth="1"/>
    <col min="9477" max="9477" width="12.26953125" style="62" bestFit="1" customWidth="1"/>
    <col min="9478" max="9478" width="15.81640625" style="62" bestFit="1" customWidth="1"/>
    <col min="9479" max="9481" width="13.7265625" style="62" bestFit="1" customWidth="1"/>
    <col min="9482" max="9482" width="15" style="62" bestFit="1" customWidth="1"/>
    <col min="9483" max="9483" width="15.54296875" style="62" bestFit="1" customWidth="1"/>
    <col min="9484" max="9728" width="14.54296875" style="62"/>
    <col min="9729" max="9729" width="33" style="62" bestFit="1" customWidth="1"/>
    <col min="9730" max="9732" width="12" style="62" bestFit="1" customWidth="1"/>
    <col min="9733" max="9733" width="12.26953125" style="62" bestFit="1" customWidth="1"/>
    <col min="9734" max="9734" width="15.81640625" style="62" bestFit="1" customWidth="1"/>
    <col min="9735" max="9737" width="13.7265625" style="62" bestFit="1" customWidth="1"/>
    <col min="9738" max="9738" width="15" style="62" bestFit="1" customWidth="1"/>
    <col min="9739" max="9739" width="15.54296875" style="62" bestFit="1" customWidth="1"/>
    <col min="9740" max="9984" width="14.54296875" style="62"/>
    <col min="9985" max="9985" width="33" style="62" bestFit="1" customWidth="1"/>
    <col min="9986" max="9988" width="12" style="62" bestFit="1" customWidth="1"/>
    <col min="9989" max="9989" width="12.26953125" style="62" bestFit="1" customWidth="1"/>
    <col min="9990" max="9990" width="15.81640625" style="62" bestFit="1" customWidth="1"/>
    <col min="9991" max="9993" width="13.7265625" style="62" bestFit="1" customWidth="1"/>
    <col min="9994" max="9994" width="15" style="62" bestFit="1" customWidth="1"/>
    <col min="9995" max="9995" width="15.54296875" style="62" bestFit="1" customWidth="1"/>
    <col min="9996" max="10240" width="14.54296875" style="62"/>
    <col min="10241" max="10241" width="33" style="62" bestFit="1" customWidth="1"/>
    <col min="10242" max="10244" width="12" style="62" bestFit="1" customWidth="1"/>
    <col min="10245" max="10245" width="12.26953125" style="62" bestFit="1" customWidth="1"/>
    <col min="10246" max="10246" width="15.81640625" style="62" bestFit="1" customWidth="1"/>
    <col min="10247" max="10249" width="13.7265625" style="62" bestFit="1" customWidth="1"/>
    <col min="10250" max="10250" width="15" style="62" bestFit="1" customWidth="1"/>
    <col min="10251" max="10251" width="15.54296875" style="62" bestFit="1" customWidth="1"/>
    <col min="10252" max="10496" width="14.54296875" style="62"/>
    <col min="10497" max="10497" width="33" style="62" bestFit="1" customWidth="1"/>
    <col min="10498" max="10500" width="12" style="62" bestFit="1" customWidth="1"/>
    <col min="10501" max="10501" width="12.26953125" style="62" bestFit="1" customWidth="1"/>
    <col min="10502" max="10502" width="15.81640625" style="62" bestFit="1" customWidth="1"/>
    <col min="10503" max="10505" width="13.7265625" style="62" bestFit="1" customWidth="1"/>
    <col min="10506" max="10506" width="15" style="62" bestFit="1" customWidth="1"/>
    <col min="10507" max="10507" width="15.54296875" style="62" bestFit="1" customWidth="1"/>
    <col min="10508" max="10752" width="14.54296875" style="62"/>
    <col min="10753" max="10753" width="33" style="62" bestFit="1" customWidth="1"/>
    <col min="10754" max="10756" width="12" style="62" bestFit="1" customWidth="1"/>
    <col min="10757" max="10757" width="12.26953125" style="62" bestFit="1" customWidth="1"/>
    <col min="10758" max="10758" width="15.81640625" style="62" bestFit="1" customWidth="1"/>
    <col min="10759" max="10761" width="13.7265625" style="62" bestFit="1" customWidth="1"/>
    <col min="10762" max="10762" width="15" style="62" bestFit="1" customWidth="1"/>
    <col min="10763" max="10763" width="15.54296875" style="62" bestFit="1" customWidth="1"/>
    <col min="10764" max="11008" width="14.54296875" style="62"/>
    <col min="11009" max="11009" width="33" style="62" bestFit="1" customWidth="1"/>
    <col min="11010" max="11012" width="12" style="62" bestFit="1" customWidth="1"/>
    <col min="11013" max="11013" width="12.26953125" style="62" bestFit="1" customWidth="1"/>
    <col min="11014" max="11014" width="15.81640625" style="62" bestFit="1" customWidth="1"/>
    <col min="11015" max="11017" width="13.7265625" style="62" bestFit="1" customWidth="1"/>
    <col min="11018" max="11018" width="15" style="62" bestFit="1" customWidth="1"/>
    <col min="11019" max="11019" width="15.54296875" style="62" bestFit="1" customWidth="1"/>
    <col min="11020" max="11264" width="14.54296875" style="62"/>
    <col min="11265" max="11265" width="33" style="62" bestFit="1" customWidth="1"/>
    <col min="11266" max="11268" width="12" style="62" bestFit="1" customWidth="1"/>
    <col min="11269" max="11269" width="12.26953125" style="62" bestFit="1" customWidth="1"/>
    <col min="11270" max="11270" width="15.81640625" style="62" bestFit="1" customWidth="1"/>
    <col min="11271" max="11273" width="13.7265625" style="62" bestFit="1" customWidth="1"/>
    <col min="11274" max="11274" width="15" style="62" bestFit="1" customWidth="1"/>
    <col min="11275" max="11275" width="15.54296875" style="62" bestFit="1" customWidth="1"/>
    <col min="11276" max="11520" width="14.54296875" style="62"/>
    <col min="11521" max="11521" width="33" style="62" bestFit="1" customWidth="1"/>
    <col min="11522" max="11524" width="12" style="62" bestFit="1" customWidth="1"/>
    <col min="11525" max="11525" width="12.26953125" style="62" bestFit="1" customWidth="1"/>
    <col min="11526" max="11526" width="15.81640625" style="62" bestFit="1" customWidth="1"/>
    <col min="11527" max="11529" width="13.7265625" style="62" bestFit="1" customWidth="1"/>
    <col min="11530" max="11530" width="15" style="62" bestFit="1" customWidth="1"/>
    <col min="11531" max="11531" width="15.54296875" style="62" bestFit="1" customWidth="1"/>
    <col min="11532" max="11776" width="14.54296875" style="62"/>
    <col min="11777" max="11777" width="33" style="62" bestFit="1" customWidth="1"/>
    <col min="11778" max="11780" width="12" style="62" bestFit="1" customWidth="1"/>
    <col min="11781" max="11781" width="12.26953125" style="62" bestFit="1" customWidth="1"/>
    <col min="11782" max="11782" width="15.81640625" style="62" bestFit="1" customWidth="1"/>
    <col min="11783" max="11785" width="13.7265625" style="62" bestFit="1" customWidth="1"/>
    <col min="11786" max="11786" width="15" style="62" bestFit="1" customWidth="1"/>
    <col min="11787" max="11787" width="15.54296875" style="62" bestFit="1" customWidth="1"/>
    <col min="11788" max="12032" width="14.54296875" style="62"/>
    <col min="12033" max="12033" width="33" style="62" bestFit="1" customWidth="1"/>
    <col min="12034" max="12036" width="12" style="62" bestFit="1" customWidth="1"/>
    <col min="12037" max="12037" width="12.26953125" style="62" bestFit="1" customWidth="1"/>
    <col min="12038" max="12038" width="15.81640625" style="62" bestFit="1" customWidth="1"/>
    <col min="12039" max="12041" width="13.7265625" style="62" bestFit="1" customWidth="1"/>
    <col min="12042" max="12042" width="15" style="62" bestFit="1" customWidth="1"/>
    <col min="12043" max="12043" width="15.54296875" style="62" bestFit="1" customWidth="1"/>
    <col min="12044" max="12288" width="14.54296875" style="62"/>
    <col min="12289" max="12289" width="33" style="62" bestFit="1" customWidth="1"/>
    <col min="12290" max="12292" width="12" style="62" bestFit="1" customWidth="1"/>
    <col min="12293" max="12293" width="12.26953125" style="62" bestFit="1" customWidth="1"/>
    <col min="12294" max="12294" width="15.81640625" style="62" bestFit="1" customWidth="1"/>
    <col min="12295" max="12297" width="13.7265625" style="62" bestFit="1" customWidth="1"/>
    <col min="12298" max="12298" width="15" style="62" bestFit="1" customWidth="1"/>
    <col min="12299" max="12299" width="15.54296875" style="62" bestFit="1" customWidth="1"/>
    <col min="12300" max="12544" width="14.54296875" style="62"/>
    <col min="12545" max="12545" width="33" style="62" bestFit="1" customWidth="1"/>
    <col min="12546" max="12548" width="12" style="62" bestFit="1" customWidth="1"/>
    <col min="12549" max="12549" width="12.26953125" style="62" bestFit="1" customWidth="1"/>
    <col min="12550" max="12550" width="15.81640625" style="62" bestFit="1" customWidth="1"/>
    <col min="12551" max="12553" width="13.7265625" style="62" bestFit="1" customWidth="1"/>
    <col min="12554" max="12554" width="15" style="62" bestFit="1" customWidth="1"/>
    <col min="12555" max="12555" width="15.54296875" style="62" bestFit="1" customWidth="1"/>
    <col min="12556" max="12800" width="14.54296875" style="62"/>
    <col min="12801" max="12801" width="33" style="62" bestFit="1" customWidth="1"/>
    <col min="12802" max="12804" width="12" style="62" bestFit="1" customWidth="1"/>
    <col min="12805" max="12805" width="12.26953125" style="62" bestFit="1" customWidth="1"/>
    <col min="12806" max="12806" width="15.81640625" style="62" bestFit="1" customWidth="1"/>
    <col min="12807" max="12809" width="13.7265625" style="62" bestFit="1" customWidth="1"/>
    <col min="12810" max="12810" width="15" style="62" bestFit="1" customWidth="1"/>
    <col min="12811" max="12811" width="15.54296875" style="62" bestFit="1" customWidth="1"/>
    <col min="12812" max="13056" width="14.54296875" style="62"/>
    <col min="13057" max="13057" width="33" style="62" bestFit="1" customWidth="1"/>
    <col min="13058" max="13060" width="12" style="62" bestFit="1" customWidth="1"/>
    <col min="13061" max="13061" width="12.26953125" style="62" bestFit="1" customWidth="1"/>
    <col min="13062" max="13062" width="15.81640625" style="62" bestFit="1" customWidth="1"/>
    <col min="13063" max="13065" width="13.7265625" style="62" bestFit="1" customWidth="1"/>
    <col min="13066" max="13066" width="15" style="62" bestFit="1" customWidth="1"/>
    <col min="13067" max="13067" width="15.54296875" style="62" bestFit="1" customWidth="1"/>
    <col min="13068" max="13312" width="14.54296875" style="62"/>
    <col min="13313" max="13313" width="33" style="62" bestFit="1" customWidth="1"/>
    <col min="13314" max="13316" width="12" style="62" bestFit="1" customWidth="1"/>
    <col min="13317" max="13317" width="12.26953125" style="62" bestFit="1" customWidth="1"/>
    <col min="13318" max="13318" width="15.81640625" style="62" bestFit="1" customWidth="1"/>
    <col min="13319" max="13321" width="13.7265625" style="62" bestFit="1" customWidth="1"/>
    <col min="13322" max="13322" width="15" style="62" bestFit="1" customWidth="1"/>
    <col min="13323" max="13323" width="15.54296875" style="62" bestFit="1" customWidth="1"/>
    <col min="13324" max="13568" width="14.54296875" style="62"/>
    <col min="13569" max="13569" width="33" style="62" bestFit="1" customWidth="1"/>
    <col min="13570" max="13572" width="12" style="62" bestFit="1" customWidth="1"/>
    <col min="13573" max="13573" width="12.26953125" style="62" bestFit="1" customWidth="1"/>
    <col min="13574" max="13574" width="15.81640625" style="62" bestFit="1" customWidth="1"/>
    <col min="13575" max="13577" width="13.7265625" style="62" bestFit="1" customWidth="1"/>
    <col min="13578" max="13578" width="15" style="62" bestFit="1" customWidth="1"/>
    <col min="13579" max="13579" width="15.54296875" style="62" bestFit="1" customWidth="1"/>
    <col min="13580" max="13824" width="14.54296875" style="62"/>
    <col min="13825" max="13825" width="33" style="62" bestFit="1" customWidth="1"/>
    <col min="13826" max="13828" width="12" style="62" bestFit="1" customWidth="1"/>
    <col min="13829" max="13829" width="12.26953125" style="62" bestFit="1" customWidth="1"/>
    <col min="13830" max="13830" width="15.81640625" style="62" bestFit="1" customWidth="1"/>
    <col min="13831" max="13833" width="13.7265625" style="62" bestFit="1" customWidth="1"/>
    <col min="13834" max="13834" width="15" style="62" bestFit="1" customWidth="1"/>
    <col min="13835" max="13835" width="15.54296875" style="62" bestFit="1" customWidth="1"/>
    <col min="13836" max="14080" width="14.54296875" style="62"/>
    <col min="14081" max="14081" width="33" style="62" bestFit="1" customWidth="1"/>
    <col min="14082" max="14084" width="12" style="62" bestFit="1" customWidth="1"/>
    <col min="14085" max="14085" width="12.26953125" style="62" bestFit="1" customWidth="1"/>
    <col min="14086" max="14086" width="15.81640625" style="62" bestFit="1" customWidth="1"/>
    <col min="14087" max="14089" width="13.7265625" style="62" bestFit="1" customWidth="1"/>
    <col min="14090" max="14090" width="15" style="62" bestFit="1" customWidth="1"/>
    <col min="14091" max="14091" width="15.54296875" style="62" bestFit="1" customWidth="1"/>
    <col min="14092" max="14336" width="14.54296875" style="62"/>
    <col min="14337" max="14337" width="33" style="62" bestFit="1" customWidth="1"/>
    <col min="14338" max="14340" width="12" style="62" bestFit="1" customWidth="1"/>
    <col min="14341" max="14341" width="12.26953125" style="62" bestFit="1" customWidth="1"/>
    <col min="14342" max="14342" width="15.81640625" style="62" bestFit="1" customWidth="1"/>
    <col min="14343" max="14345" width="13.7265625" style="62" bestFit="1" customWidth="1"/>
    <col min="14346" max="14346" width="15" style="62" bestFit="1" customWidth="1"/>
    <col min="14347" max="14347" width="15.54296875" style="62" bestFit="1" customWidth="1"/>
    <col min="14348" max="14592" width="14.54296875" style="62"/>
    <col min="14593" max="14593" width="33" style="62" bestFit="1" customWidth="1"/>
    <col min="14594" max="14596" width="12" style="62" bestFit="1" customWidth="1"/>
    <col min="14597" max="14597" width="12.26953125" style="62" bestFit="1" customWidth="1"/>
    <col min="14598" max="14598" width="15.81640625" style="62" bestFit="1" customWidth="1"/>
    <col min="14599" max="14601" width="13.7265625" style="62" bestFit="1" customWidth="1"/>
    <col min="14602" max="14602" width="15" style="62" bestFit="1" customWidth="1"/>
    <col min="14603" max="14603" width="15.54296875" style="62" bestFit="1" customWidth="1"/>
    <col min="14604" max="14848" width="14.54296875" style="62"/>
    <col min="14849" max="14849" width="33" style="62" bestFit="1" customWidth="1"/>
    <col min="14850" max="14852" width="12" style="62" bestFit="1" customWidth="1"/>
    <col min="14853" max="14853" width="12.26953125" style="62" bestFit="1" customWidth="1"/>
    <col min="14854" max="14854" width="15.81640625" style="62" bestFit="1" customWidth="1"/>
    <col min="14855" max="14857" width="13.7265625" style="62" bestFit="1" customWidth="1"/>
    <col min="14858" max="14858" width="15" style="62" bestFit="1" customWidth="1"/>
    <col min="14859" max="14859" width="15.54296875" style="62" bestFit="1" customWidth="1"/>
    <col min="14860" max="15104" width="14.54296875" style="62"/>
    <col min="15105" max="15105" width="33" style="62" bestFit="1" customWidth="1"/>
    <col min="15106" max="15108" width="12" style="62" bestFit="1" customWidth="1"/>
    <col min="15109" max="15109" width="12.26953125" style="62" bestFit="1" customWidth="1"/>
    <col min="15110" max="15110" width="15.81640625" style="62" bestFit="1" customWidth="1"/>
    <col min="15111" max="15113" width="13.7265625" style="62" bestFit="1" customWidth="1"/>
    <col min="15114" max="15114" width="15" style="62" bestFit="1" customWidth="1"/>
    <col min="15115" max="15115" width="15.54296875" style="62" bestFit="1" customWidth="1"/>
    <col min="15116" max="15360" width="14.54296875" style="62"/>
    <col min="15361" max="15361" width="33" style="62" bestFit="1" customWidth="1"/>
    <col min="15362" max="15364" width="12" style="62" bestFit="1" customWidth="1"/>
    <col min="15365" max="15365" width="12.26953125" style="62" bestFit="1" customWidth="1"/>
    <col min="15366" max="15366" width="15.81640625" style="62" bestFit="1" customWidth="1"/>
    <col min="15367" max="15369" width="13.7265625" style="62" bestFit="1" customWidth="1"/>
    <col min="15370" max="15370" width="15" style="62" bestFit="1" customWidth="1"/>
    <col min="15371" max="15371" width="15.54296875" style="62" bestFit="1" customWidth="1"/>
    <col min="15372" max="15616" width="14.54296875" style="62"/>
    <col min="15617" max="15617" width="33" style="62" bestFit="1" customWidth="1"/>
    <col min="15618" max="15620" width="12" style="62" bestFit="1" customWidth="1"/>
    <col min="15621" max="15621" width="12.26953125" style="62" bestFit="1" customWidth="1"/>
    <col min="15622" max="15622" width="15.81640625" style="62" bestFit="1" customWidth="1"/>
    <col min="15623" max="15625" width="13.7265625" style="62" bestFit="1" customWidth="1"/>
    <col min="15626" max="15626" width="15" style="62" bestFit="1" customWidth="1"/>
    <col min="15627" max="15627" width="15.54296875" style="62" bestFit="1" customWidth="1"/>
    <col min="15628" max="15872" width="14.54296875" style="62"/>
    <col min="15873" max="15873" width="33" style="62" bestFit="1" customWidth="1"/>
    <col min="15874" max="15876" width="12" style="62" bestFit="1" customWidth="1"/>
    <col min="15877" max="15877" width="12.26953125" style="62" bestFit="1" customWidth="1"/>
    <col min="15878" max="15878" width="15.81640625" style="62" bestFit="1" customWidth="1"/>
    <col min="15879" max="15881" width="13.7265625" style="62" bestFit="1" customWidth="1"/>
    <col min="15882" max="15882" width="15" style="62" bestFit="1" customWidth="1"/>
    <col min="15883" max="15883" width="15.54296875" style="62" bestFit="1" customWidth="1"/>
    <col min="15884" max="16128" width="14.54296875" style="62"/>
    <col min="16129" max="16129" width="33" style="62" bestFit="1" customWidth="1"/>
    <col min="16130" max="16132" width="12" style="62" bestFit="1" customWidth="1"/>
    <col min="16133" max="16133" width="12.26953125" style="62" bestFit="1" customWidth="1"/>
    <col min="16134" max="16134" width="15.81640625" style="62" bestFit="1" customWidth="1"/>
    <col min="16135" max="16137" width="13.7265625" style="62" bestFit="1" customWidth="1"/>
    <col min="16138" max="16138" width="15" style="62" bestFit="1" customWidth="1"/>
    <col min="16139" max="16139" width="15.54296875" style="62" bestFit="1" customWidth="1"/>
    <col min="16140" max="16384" width="14.54296875" style="62"/>
  </cols>
  <sheetData>
    <row r="1" spans="1:11" x14ac:dyDescent="0.35">
      <c r="A1" s="381" t="s">
        <v>0</v>
      </c>
      <c r="B1" s="381"/>
      <c r="C1" s="381"/>
      <c r="D1" s="381"/>
      <c r="E1" s="381"/>
      <c r="F1" s="381"/>
      <c r="G1" s="60"/>
      <c r="H1" s="60"/>
      <c r="I1" s="60"/>
      <c r="J1" s="61"/>
    </row>
    <row r="2" spans="1:11" ht="31.5" customHeight="1" x14ac:dyDescent="0.35">
      <c r="A2" s="63" t="s">
        <v>1</v>
      </c>
      <c r="B2" s="64" t="s">
        <v>2</v>
      </c>
      <c r="C2" s="64" t="s">
        <v>3</v>
      </c>
      <c r="D2" s="64" t="s">
        <v>4</v>
      </c>
      <c r="E2" s="65" t="s">
        <v>5</v>
      </c>
      <c r="F2" s="65" t="s">
        <v>6</v>
      </c>
      <c r="G2" s="66" t="s">
        <v>7</v>
      </c>
      <c r="H2" s="66" t="s">
        <v>8</v>
      </c>
      <c r="I2" s="66" t="s">
        <v>9</v>
      </c>
      <c r="J2" s="67" t="s">
        <v>10</v>
      </c>
    </row>
    <row r="3" spans="1:11" x14ac:dyDescent="0.35">
      <c r="A3" s="68" t="s">
        <v>11</v>
      </c>
      <c r="B3" s="69"/>
      <c r="C3" s="69"/>
      <c r="D3" s="115"/>
      <c r="E3" s="70">
        <v>215100</v>
      </c>
      <c r="F3" s="71">
        <v>215100</v>
      </c>
      <c r="G3" s="72">
        <v>229402</v>
      </c>
      <c r="H3" s="72">
        <f>G3*105%</f>
        <v>240872.1</v>
      </c>
      <c r="I3" s="72">
        <f>H3*105%</f>
        <v>252915.70500000002</v>
      </c>
      <c r="J3" s="73">
        <v>229402</v>
      </c>
      <c r="K3" s="74"/>
    </row>
    <row r="4" spans="1:11" x14ac:dyDescent="0.35">
      <c r="A4" s="68" t="s">
        <v>12</v>
      </c>
      <c r="B4" s="69"/>
      <c r="C4" s="69"/>
      <c r="D4" s="115"/>
      <c r="E4" s="75">
        <v>40240</v>
      </c>
      <c r="F4" s="71">
        <v>40240</v>
      </c>
      <c r="G4" s="72">
        <v>43136</v>
      </c>
      <c r="H4" s="72">
        <f t="shared" ref="G4:I5" si="0">G4*105%</f>
        <v>45292.800000000003</v>
      </c>
      <c r="I4" s="72">
        <f t="shared" si="0"/>
        <v>47557.440000000002</v>
      </c>
      <c r="J4" s="76">
        <v>43136</v>
      </c>
      <c r="K4" s="77"/>
    </row>
    <row r="5" spans="1:11" x14ac:dyDescent="0.35">
      <c r="A5" s="68" t="s">
        <v>13</v>
      </c>
      <c r="B5" s="69">
        <v>67</v>
      </c>
      <c r="C5" s="69"/>
      <c r="D5" s="115"/>
      <c r="E5" s="75">
        <v>220</v>
      </c>
      <c r="F5" s="71">
        <v>220</v>
      </c>
      <c r="G5" s="72">
        <f t="shared" si="0"/>
        <v>231</v>
      </c>
      <c r="H5" s="72">
        <f t="shared" si="0"/>
        <v>242.55</v>
      </c>
      <c r="I5" s="72">
        <f t="shared" si="0"/>
        <v>254.67750000000001</v>
      </c>
      <c r="J5" s="76">
        <v>231</v>
      </c>
    </row>
    <row r="6" spans="1:11" x14ac:dyDescent="0.35">
      <c r="A6" s="68" t="s">
        <v>14</v>
      </c>
      <c r="B6" s="69">
        <v>254289</v>
      </c>
      <c r="C6" s="69">
        <v>228144</v>
      </c>
      <c r="D6" s="115">
        <v>234309</v>
      </c>
      <c r="E6" s="78">
        <f t="shared" ref="E6" si="1">SUM(E3:E5)</f>
        <v>255560</v>
      </c>
      <c r="F6" s="78">
        <f t="shared" ref="F6:I6" si="2">SUM(F3:F5)</f>
        <v>255560</v>
      </c>
      <c r="G6" s="79">
        <f t="shared" ref="G6:H6" si="3">SUM(G3:G5)</f>
        <v>272769</v>
      </c>
      <c r="H6" s="79">
        <f t="shared" si="3"/>
        <v>286407.45</v>
      </c>
      <c r="I6" s="79">
        <f t="shared" si="2"/>
        <v>300727.82250000001</v>
      </c>
      <c r="J6" s="80">
        <f>SUM(J3:J5)</f>
        <v>272769</v>
      </c>
      <c r="K6" s="81"/>
    </row>
    <row r="7" spans="1:11" x14ac:dyDescent="0.35">
      <c r="A7" s="68" t="s">
        <v>15</v>
      </c>
      <c r="B7" s="69"/>
      <c r="C7" s="69"/>
      <c r="D7" s="115"/>
      <c r="E7" s="75"/>
      <c r="F7" s="71"/>
      <c r="G7" s="72"/>
      <c r="H7" s="72"/>
      <c r="I7" s="72"/>
      <c r="J7" s="76"/>
    </row>
    <row r="8" spans="1:11" ht="31" x14ac:dyDescent="0.35">
      <c r="A8" s="68" t="s">
        <v>16</v>
      </c>
      <c r="B8" s="69">
        <v>1484</v>
      </c>
      <c r="C8" s="69">
        <v>1191</v>
      </c>
      <c r="D8" s="115">
        <v>2460</v>
      </c>
      <c r="E8" s="75">
        <v>1826</v>
      </c>
      <c r="F8" s="71">
        <v>1826</v>
      </c>
      <c r="G8" s="72">
        <f t="shared" ref="G8:I24" si="4">F8*105%</f>
        <v>1917.3000000000002</v>
      </c>
      <c r="H8" s="72">
        <f t="shared" si="4"/>
        <v>2013.1650000000002</v>
      </c>
      <c r="I8" s="72">
        <f t="shared" si="4"/>
        <v>2113.8232500000004</v>
      </c>
      <c r="J8" s="76">
        <v>1917</v>
      </c>
      <c r="K8" s="82"/>
    </row>
    <row r="9" spans="1:11" x14ac:dyDescent="0.35">
      <c r="A9" s="68" t="s">
        <v>17</v>
      </c>
      <c r="B9" s="69"/>
      <c r="C9" s="69"/>
      <c r="D9" s="115"/>
      <c r="E9" s="75"/>
      <c r="F9" s="71"/>
      <c r="G9" s="72"/>
      <c r="H9" s="72"/>
      <c r="I9" s="72"/>
      <c r="J9" s="76"/>
      <c r="K9" s="82"/>
    </row>
    <row r="10" spans="1:11" x14ac:dyDescent="0.35">
      <c r="A10" s="68" t="s">
        <v>18</v>
      </c>
      <c r="B10" s="69">
        <v>2463</v>
      </c>
      <c r="C10" s="69">
        <v>1997</v>
      </c>
      <c r="D10" s="115">
        <v>1325</v>
      </c>
      <c r="E10" s="75">
        <v>2950</v>
      </c>
      <c r="F10" s="71">
        <v>2700</v>
      </c>
      <c r="G10" s="72">
        <f t="shared" si="4"/>
        <v>2835</v>
      </c>
      <c r="H10" s="72">
        <f t="shared" si="4"/>
        <v>2976.75</v>
      </c>
      <c r="I10" s="72">
        <f t="shared" si="4"/>
        <v>3125.5875000000001</v>
      </c>
      <c r="J10" s="76">
        <v>2835</v>
      </c>
    </row>
    <row r="11" spans="1:11" x14ac:dyDescent="0.35">
      <c r="A11" s="68" t="s">
        <v>19</v>
      </c>
      <c r="B11" s="69">
        <v>1281</v>
      </c>
      <c r="C11" s="69">
        <v>1493</v>
      </c>
      <c r="D11" s="115">
        <v>1422</v>
      </c>
      <c r="E11" s="75">
        <v>1470</v>
      </c>
      <c r="F11" s="71">
        <v>900</v>
      </c>
      <c r="G11" s="72">
        <v>1500</v>
      </c>
      <c r="H11" s="72">
        <f t="shared" si="4"/>
        <v>1575</v>
      </c>
      <c r="I11" s="72">
        <f t="shared" si="4"/>
        <v>1653.75</v>
      </c>
      <c r="J11" s="76">
        <v>1500</v>
      </c>
      <c r="K11" s="82"/>
    </row>
    <row r="12" spans="1:11" s="85" customFormat="1" x14ac:dyDescent="0.35">
      <c r="A12" s="83" t="s">
        <v>20</v>
      </c>
      <c r="B12" s="69">
        <v>767</v>
      </c>
      <c r="C12" s="69">
        <v>362</v>
      </c>
      <c r="D12" s="115">
        <v>747</v>
      </c>
      <c r="E12" s="75">
        <v>735</v>
      </c>
      <c r="F12" s="71">
        <v>700</v>
      </c>
      <c r="G12" s="72">
        <f t="shared" si="4"/>
        <v>735</v>
      </c>
      <c r="H12" s="72">
        <f t="shared" si="4"/>
        <v>771.75</v>
      </c>
      <c r="I12" s="72">
        <f t="shared" si="4"/>
        <v>810.33750000000009</v>
      </c>
      <c r="J12" s="76">
        <v>735</v>
      </c>
      <c r="K12" s="84"/>
    </row>
    <row r="13" spans="1:11" x14ac:dyDescent="0.35">
      <c r="A13" s="68" t="s">
        <v>21</v>
      </c>
      <c r="B13" s="69">
        <v>10512</v>
      </c>
      <c r="C13" s="69">
        <v>10676</v>
      </c>
      <c r="D13" s="115">
        <v>11354</v>
      </c>
      <c r="E13" s="75">
        <v>11394</v>
      </c>
      <c r="F13" s="71">
        <v>5024</v>
      </c>
      <c r="G13" s="72">
        <f t="shared" si="4"/>
        <v>5275.2</v>
      </c>
      <c r="H13" s="72">
        <f t="shared" si="4"/>
        <v>5538.96</v>
      </c>
      <c r="I13" s="72">
        <f t="shared" si="4"/>
        <v>5815.9080000000004</v>
      </c>
      <c r="J13" s="76">
        <v>7000</v>
      </c>
    </row>
    <row r="14" spans="1:11" x14ac:dyDescent="0.35">
      <c r="A14" s="68" t="s">
        <v>22</v>
      </c>
      <c r="B14" s="69">
        <v>48</v>
      </c>
      <c r="C14" s="69">
        <v>10</v>
      </c>
      <c r="D14" s="115">
        <v>18</v>
      </c>
      <c r="E14" s="75">
        <v>50</v>
      </c>
      <c r="F14" s="71">
        <v>50</v>
      </c>
      <c r="G14" s="72">
        <f t="shared" si="4"/>
        <v>52.5</v>
      </c>
      <c r="H14" s="72">
        <f t="shared" si="4"/>
        <v>55.125</v>
      </c>
      <c r="I14" s="72">
        <f t="shared" si="4"/>
        <v>57.881250000000001</v>
      </c>
      <c r="J14" s="76">
        <v>50</v>
      </c>
      <c r="K14" s="82"/>
    </row>
    <row r="15" spans="1:11" x14ac:dyDescent="0.35">
      <c r="A15" s="68" t="s">
        <v>23</v>
      </c>
      <c r="B15" s="69">
        <v>0</v>
      </c>
      <c r="C15" s="69">
        <v>275</v>
      </c>
      <c r="D15" s="115">
        <v>376</v>
      </c>
      <c r="E15" s="75">
        <v>1000</v>
      </c>
      <c r="F15" s="71">
        <v>1000</v>
      </c>
      <c r="G15" s="72">
        <v>4600</v>
      </c>
      <c r="H15" s="72">
        <f t="shared" si="4"/>
        <v>4830</v>
      </c>
      <c r="I15" s="72">
        <f t="shared" si="4"/>
        <v>5071.5</v>
      </c>
      <c r="J15" s="76">
        <v>4600</v>
      </c>
      <c r="K15" s="82"/>
    </row>
    <row r="16" spans="1:11" x14ac:dyDescent="0.35">
      <c r="A16" s="68" t="s">
        <v>24</v>
      </c>
      <c r="B16" s="69">
        <v>14</v>
      </c>
      <c r="C16" s="69">
        <v>517</v>
      </c>
      <c r="D16" s="115">
        <v>43</v>
      </c>
      <c r="E16" s="75">
        <v>525</v>
      </c>
      <c r="F16" s="71">
        <v>150</v>
      </c>
      <c r="G16" s="72">
        <f t="shared" si="4"/>
        <v>157.5</v>
      </c>
      <c r="H16" s="72">
        <f t="shared" si="4"/>
        <v>165.375</v>
      </c>
      <c r="I16" s="72">
        <f t="shared" si="4"/>
        <v>173.64375000000001</v>
      </c>
      <c r="J16" s="76">
        <v>158</v>
      </c>
      <c r="K16" s="82"/>
    </row>
    <row r="17" spans="1:11" x14ac:dyDescent="0.35">
      <c r="A17" s="68" t="s">
        <v>25</v>
      </c>
      <c r="B17" s="69">
        <v>3834</v>
      </c>
      <c r="C17" s="69">
        <v>4298</v>
      </c>
      <c r="D17" s="115">
        <v>5639</v>
      </c>
      <c r="E17" s="75">
        <v>6300</v>
      </c>
      <c r="F17" s="71">
        <v>6300</v>
      </c>
      <c r="G17" s="72">
        <f t="shared" si="4"/>
        <v>6615</v>
      </c>
      <c r="H17" s="72">
        <f t="shared" si="4"/>
        <v>6945.75</v>
      </c>
      <c r="I17" s="72">
        <f t="shared" si="4"/>
        <v>7293.0375000000004</v>
      </c>
      <c r="J17" s="76">
        <v>6300</v>
      </c>
      <c r="K17" s="82"/>
    </row>
    <row r="18" spans="1:11" x14ac:dyDescent="0.35">
      <c r="A18" s="68" t="s">
        <v>26</v>
      </c>
      <c r="B18" s="69"/>
      <c r="C18" s="69"/>
      <c r="D18" s="115">
        <v>1301</v>
      </c>
      <c r="E18" s="75">
        <v>2000</v>
      </c>
      <c r="F18" s="71">
        <v>2000</v>
      </c>
      <c r="G18" s="72">
        <f t="shared" si="4"/>
        <v>2100</v>
      </c>
      <c r="H18" s="72">
        <f t="shared" ref="H18" si="5">G18*105%</f>
        <v>2205</v>
      </c>
      <c r="I18" s="72">
        <f t="shared" ref="I18" si="6">H18*105%</f>
        <v>2315.25</v>
      </c>
      <c r="J18" s="76">
        <v>2000</v>
      </c>
      <c r="K18" s="82"/>
    </row>
    <row r="19" spans="1:11" x14ac:dyDescent="0.35">
      <c r="A19" s="68" t="s">
        <v>27</v>
      </c>
      <c r="B19" s="69">
        <v>138</v>
      </c>
      <c r="C19" s="69">
        <v>128</v>
      </c>
      <c r="D19" s="115">
        <v>1589</v>
      </c>
      <c r="E19" s="75">
        <v>350</v>
      </c>
      <c r="F19" s="71">
        <v>350</v>
      </c>
      <c r="G19" s="72">
        <f t="shared" si="4"/>
        <v>367.5</v>
      </c>
      <c r="H19" s="72">
        <f t="shared" si="4"/>
        <v>385.875</v>
      </c>
      <c r="I19" s="72">
        <f t="shared" si="4"/>
        <v>405.16875000000005</v>
      </c>
      <c r="J19" s="76">
        <v>350</v>
      </c>
    </row>
    <row r="20" spans="1:11" x14ac:dyDescent="0.35">
      <c r="A20" s="68" t="s">
        <v>28</v>
      </c>
      <c r="B20" s="69">
        <v>1444</v>
      </c>
      <c r="C20" s="69">
        <v>1533</v>
      </c>
      <c r="D20" s="115">
        <v>1788</v>
      </c>
      <c r="E20" s="75">
        <v>1750</v>
      </c>
      <c r="F20" s="71">
        <v>1655</v>
      </c>
      <c r="G20" s="72">
        <v>1800</v>
      </c>
      <c r="H20" s="72">
        <f t="shared" si="4"/>
        <v>1890</v>
      </c>
      <c r="I20" s="72">
        <f t="shared" si="4"/>
        <v>1984.5</v>
      </c>
      <c r="J20" s="76">
        <v>1800</v>
      </c>
      <c r="K20" s="82"/>
    </row>
    <row r="21" spans="1:11" x14ac:dyDescent="0.35">
      <c r="A21" s="68" t="s">
        <v>29</v>
      </c>
      <c r="B21" s="69"/>
      <c r="C21" s="69">
        <v>0</v>
      </c>
      <c r="D21" s="115">
        <v>5061</v>
      </c>
      <c r="E21" s="75">
        <v>2000</v>
      </c>
      <c r="F21" s="71">
        <v>0</v>
      </c>
      <c r="G21" s="72">
        <v>2000</v>
      </c>
      <c r="H21" s="72">
        <f t="shared" si="4"/>
        <v>2100</v>
      </c>
      <c r="I21" s="72">
        <f t="shared" si="4"/>
        <v>2205</v>
      </c>
      <c r="J21" s="76">
        <v>2000</v>
      </c>
      <c r="K21" s="82"/>
    </row>
    <row r="22" spans="1:11" x14ac:dyDescent="0.35">
      <c r="A22" s="68" t="s">
        <v>30</v>
      </c>
      <c r="B22" s="69">
        <v>3103</v>
      </c>
      <c r="C22" s="69">
        <v>3552</v>
      </c>
      <c r="D22" s="115">
        <v>3573</v>
      </c>
      <c r="E22" s="75">
        <v>3800</v>
      </c>
      <c r="F22" s="71">
        <v>3635</v>
      </c>
      <c r="G22" s="72">
        <f>F22*105%</f>
        <v>3816.75</v>
      </c>
      <c r="H22" s="72">
        <f t="shared" si="4"/>
        <v>4007.5875000000001</v>
      </c>
      <c r="I22" s="72">
        <f t="shared" si="4"/>
        <v>4207.9668750000001</v>
      </c>
      <c r="J22" s="76">
        <v>3800</v>
      </c>
    </row>
    <row r="23" spans="1:11" x14ac:dyDescent="0.35">
      <c r="A23" s="68" t="s">
        <v>31</v>
      </c>
      <c r="B23" s="69">
        <v>166</v>
      </c>
      <c r="C23" s="69">
        <v>284</v>
      </c>
      <c r="D23" s="115">
        <v>45</v>
      </c>
      <c r="E23" s="75">
        <v>390</v>
      </c>
      <c r="F23" s="71">
        <v>300</v>
      </c>
      <c r="G23" s="72">
        <f>F23*105%</f>
        <v>315</v>
      </c>
      <c r="H23" s="72">
        <f t="shared" si="4"/>
        <v>330.75</v>
      </c>
      <c r="I23" s="72">
        <f t="shared" si="4"/>
        <v>347.28750000000002</v>
      </c>
      <c r="J23" s="76">
        <v>315</v>
      </c>
      <c r="K23" s="82"/>
    </row>
    <row r="24" spans="1:11" x14ac:dyDescent="0.35">
      <c r="A24" s="68" t="s">
        <v>32</v>
      </c>
      <c r="B24" s="69">
        <v>1093</v>
      </c>
      <c r="C24" s="69">
        <v>1102</v>
      </c>
      <c r="D24" s="115">
        <v>3261</v>
      </c>
      <c r="E24" s="75">
        <v>775</v>
      </c>
      <c r="F24" s="71">
        <v>775</v>
      </c>
      <c r="G24" s="72">
        <f>F24*105%</f>
        <v>813.75</v>
      </c>
      <c r="H24" s="72">
        <f t="shared" si="4"/>
        <v>854.4375</v>
      </c>
      <c r="I24" s="72">
        <f t="shared" si="4"/>
        <v>897.15937500000007</v>
      </c>
      <c r="J24" s="76">
        <v>1000</v>
      </c>
      <c r="K24" s="82"/>
    </row>
    <row r="25" spans="1:11" x14ac:dyDescent="0.35">
      <c r="A25" s="68" t="s">
        <v>33</v>
      </c>
      <c r="B25" s="69">
        <v>245</v>
      </c>
      <c r="C25" s="69">
        <v>851</v>
      </c>
      <c r="D25" s="115">
        <v>909</v>
      </c>
      <c r="E25" s="75">
        <v>735</v>
      </c>
      <c r="F25" s="71">
        <v>950</v>
      </c>
      <c r="G25" s="72">
        <f t="shared" ref="G25:I30" si="7">F25*105%</f>
        <v>997.5</v>
      </c>
      <c r="H25" s="72">
        <f t="shared" si="7"/>
        <v>1047.375</v>
      </c>
      <c r="I25" s="72">
        <f t="shared" si="7"/>
        <v>1099.7437500000001</v>
      </c>
      <c r="J25" s="76">
        <v>1000</v>
      </c>
    </row>
    <row r="26" spans="1:11" x14ac:dyDescent="0.35">
      <c r="A26" s="68" t="s">
        <v>34</v>
      </c>
      <c r="B26" s="69">
        <v>323</v>
      </c>
      <c r="C26" s="69">
        <v>228</v>
      </c>
      <c r="D26" s="115">
        <v>152</v>
      </c>
      <c r="E26" s="75">
        <v>4216</v>
      </c>
      <c r="F26" s="71">
        <v>500</v>
      </c>
      <c r="G26" s="72">
        <v>2000</v>
      </c>
      <c r="H26" s="72">
        <f t="shared" si="7"/>
        <v>2100</v>
      </c>
      <c r="I26" s="72">
        <f t="shared" si="7"/>
        <v>2205</v>
      </c>
      <c r="J26" s="76">
        <v>2000</v>
      </c>
      <c r="K26" s="82"/>
    </row>
    <row r="27" spans="1:11" x14ac:dyDescent="0.35">
      <c r="A27" s="68" t="s">
        <v>35</v>
      </c>
      <c r="B27" s="69">
        <v>4071</v>
      </c>
      <c r="C27" s="69">
        <v>3380</v>
      </c>
      <c r="D27" s="115">
        <v>8427</v>
      </c>
      <c r="E27" s="75">
        <v>7110</v>
      </c>
      <c r="F27" s="71">
        <v>4620</v>
      </c>
      <c r="G27" s="72">
        <f t="shared" si="7"/>
        <v>4851</v>
      </c>
      <c r="H27" s="72">
        <f t="shared" si="7"/>
        <v>5093.55</v>
      </c>
      <c r="I27" s="72">
        <f t="shared" si="7"/>
        <v>5348.2275</v>
      </c>
      <c r="J27" s="76">
        <v>7110</v>
      </c>
      <c r="K27" s="82"/>
    </row>
    <row r="28" spans="1:11" x14ac:dyDescent="0.35">
      <c r="A28" s="68" t="s">
        <v>36</v>
      </c>
      <c r="B28" s="69">
        <v>2596</v>
      </c>
      <c r="C28" s="69">
        <v>2600</v>
      </c>
      <c r="D28" s="115">
        <v>2566</v>
      </c>
      <c r="E28" s="75">
        <v>2700</v>
      </c>
      <c r="F28" s="71">
        <v>2566</v>
      </c>
      <c r="G28" s="72">
        <f t="shared" si="7"/>
        <v>2694.3</v>
      </c>
      <c r="H28" s="72">
        <f t="shared" si="7"/>
        <v>2829.0150000000003</v>
      </c>
      <c r="I28" s="72">
        <f t="shared" si="7"/>
        <v>2970.4657500000003</v>
      </c>
      <c r="J28" s="76">
        <v>2700</v>
      </c>
    </row>
    <row r="29" spans="1:11" x14ac:dyDescent="0.35">
      <c r="A29" s="68" t="s">
        <v>37</v>
      </c>
      <c r="B29" s="69">
        <v>98</v>
      </c>
      <c r="C29" s="69">
        <v>108</v>
      </c>
      <c r="D29" s="115">
        <v>132</v>
      </c>
      <c r="E29" s="75">
        <v>330</v>
      </c>
      <c r="F29" s="71">
        <v>330</v>
      </c>
      <c r="G29" s="72">
        <f>F29*105%</f>
        <v>346.5</v>
      </c>
      <c r="H29" s="72">
        <f t="shared" si="7"/>
        <v>363.82499999999999</v>
      </c>
      <c r="I29" s="72">
        <f t="shared" si="7"/>
        <v>382.01625000000001</v>
      </c>
      <c r="J29" s="76">
        <v>330</v>
      </c>
    </row>
    <row r="30" spans="1:11" x14ac:dyDescent="0.35">
      <c r="A30" s="68" t="s">
        <v>38</v>
      </c>
      <c r="B30" s="69">
        <v>0</v>
      </c>
      <c r="C30" s="69"/>
      <c r="D30" s="115">
        <v>0</v>
      </c>
      <c r="E30" s="75">
        <v>190</v>
      </c>
      <c r="F30" s="71">
        <v>180</v>
      </c>
      <c r="G30" s="72">
        <f>F30*105%</f>
        <v>189</v>
      </c>
      <c r="H30" s="72">
        <f t="shared" si="7"/>
        <v>198.45000000000002</v>
      </c>
      <c r="I30" s="72">
        <f t="shared" si="7"/>
        <v>208.37250000000003</v>
      </c>
      <c r="J30" s="76">
        <v>190</v>
      </c>
    </row>
    <row r="31" spans="1:11" x14ac:dyDescent="0.35">
      <c r="A31" s="68" t="s">
        <v>39</v>
      </c>
      <c r="B31" s="69"/>
      <c r="C31" s="69">
        <v>16500</v>
      </c>
      <c r="D31" s="115">
        <v>21500</v>
      </c>
      <c r="E31" s="75">
        <v>25000</v>
      </c>
      <c r="F31" s="71">
        <v>25000</v>
      </c>
      <c r="G31" s="72">
        <v>25000</v>
      </c>
      <c r="H31" s="72">
        <f t="shared" ref="H31:I31" si="8">G31*105%</f>
        <v>26250</v>
      </c>
      <c r="I31" s="72">
        <f t="shared" si="8"/>
        <v>27562.5</v>
      </c>
      <c r="J31" s="76">
        <v>25000</v>
      </c>
    </row>
    <row r="32" spans="1:11" ht="20.25" customHeight="1" x14ac:dyDescent="0.35">
      <c r="A32" s="68" t="s">
        <v>40</v>
      </c>
      <c r="B32" s="69">
        <f>SUM(B8:B30)</f>
        <v>33680</v>
      </c>
      <c r="C32" s="69">
        <f>SUM(C8:C30)</f>
        <v>34585</v>
      </c>
      <c r="D32" s="69">
        <f>SUM(D8:D30)</f>
        <v>52188</v>
      </c>
      <c r="E32" s="87">
        <f t="shared" ref="E32" si="9">SUM(E8:E31)</f>
        <v>77596</v>
      </c>
      <c r="F32" s="87">
        <f t="shared" ref="F32:I32" si="10">SUM(F8:F31)</f>
        <v>61511</v>
      </c>
      <c r="G32" s="88">
        <f t="shared" ref="G32" si="11">SUM(G8:G31)</f>
        <v>70978.8</v>
      </c>
      <c r="H32" s="88">
        <f t="shared" si="10"/>
        <v>74527.739999999991</v>
      </c>
      <c r="I32" s="88">
        <f t="shared" si="10"/>
        <v>78254.127000000008</v>
      </c>
      <c r="J32" s="89">
        <f>SUM(J8:J31)</f>
        <v>74690</v>
      </c>
    </row>
    <row r="33" spans="1:11" x14ac:dyDescent="0.35">
      <c r="A33" s="90" t="s">
        <v>41</v>
      </c>
      <c r="B33" s="91"/>
      <c r="C33" s="91"/>
      <c r="D33" s="91"/>
      <c r="E33" s="75"/>
      <c r="F33" s="71"/>
      <c r="G33" s="72"/>
      <c r="H33" s="72"/>
      <c r="I33" s="72"/>
      <c r="J33" s="76"/>
    </row>
    <row r="34" spans="1:11" x14ac:dyDescent="0.35">
      <c r="A34" s="92" t="s">
        <v>42</v>
      </c>
      <c r="B34" s="93">
        <v>4671</v>
      </c>
      <c r="C34" s="93">
        <v>8245</v>
      </c>
      <c r="D34" s="116">
        <v>10489</v>
      </c>
      <c r="E34" s="75"/>
      <c r="F34" s="71">
        <v>0</v>
      </c>
      <c r="G34" s="72"/>
      <c r="H34" s="72"/>
      <c r="I34" s="72"/>
      <c r="J34" s="76"/>
    </row>
    <row r="35" spans="1:11" x14ac:dyDescent="0.35">
      <c r="A35" s="68" t="s">
        <v>43</v>
      </c>
      <c r="B35" s="69">
        <v>121</v>
      </c>
      <c r="C35" s="69">
        <v>567</v>
      </c>
      <c r="D35" s="115">
        <v>1786</v>
      </c>
      <c r="E35" s="75">
        <v>1000</v>
      </c>
      <c r="F35" s="71">
        <v>1000</v>
      </c>
      <c r="G35" s="72">
        <v>1000</v>
      </c>
      <c r="H35" s="72">
        <f>Table1[[#This Row],[Forecast 2021/22]]*105%</f>
        <v>1050</v>
      </c>
      <c r="I35" s="72">
        <f>Table1[[#This Row],[Forecast 2022/23]]*105%</f>
        <v>1102.5</v>
      </c>
      <c r="J35" s="76">
        <v>1000</v>
      </c>
    </row>
    <row r="36" spans="1:11" x14ac:dyDescent="0.35">
      <c r="A36" s="68" t="s">
        <v>44</v>
      </c>
      <c r="B36" s="69">
        <f>B34+B35</f>
        <v>4792</v>
      </c>
      <c r="C36" s="69">
        <f t="shared" ref="C36:D36" si="12">C34+C35</f>
        <v>8812</v>
      </c>
      <c r="D36" s="69">
        <f t="shared" si="12"/>
        <v>12275</v>
      </c>
      <c r="E36" s="86">
        <v>1000</v>
      </c>
      <c r="F36" s="87">
        <f>F35</f>
        <v>1000</v>
      </c>
      <c r="G36" s="88">
        <f t="shared" ref="G36" si="13">G35</f>
        <v>1000</v>
      </c>
      <c r="H36" s="88">
        <f t="shared" ref="H36" si="14">H35</f>
        <v>1050</v>
      </c>
      <c r="I36" s="88">
        <v>150</v>
      </c>
      <c r="J36" s="94">
        <v>1000</v>
      </c>
    </row>
    <row r="37" spans="1:11" ht="30.75" customHeight="1" x14ac:dyDescent="0.35">
      <c r="A37" s="68" t="s">
        <v>45</v>
      </c>
      <c r="B37" s="69">
        <f t="shared" ref="B37:I37" si="15">B32-B36</f>
        <v>28888</v>
      </c>
      <c r="C37" s="69">
        <f t="shared" si="15"/>
        <v>25773</v>
      </c>
      <c r="D37" s="69">
        <f t="shared" si="15"/>
        <v>39913</v>
      </c>
      <c r="E37" s="87">
        <f t="shared" ref="E37" si="16">E32-E36</f>
        <v>76596</v>
      </c>
      <c r="F37" s="87">
        <f>F32-F36</f>
        <v>60511</v>
      </c>
      <c r="G37" s="88">
        <f t="shared" ref="G37" si="17">G32-G36</f>
        <v>69978.8</v>
      </c>
      <c r="H37" s="88">
        <f t="shared" si="15"/>
        <v>73477.739999999991</v>
      </c>
      <c r="I37" s="88">
        <f t="shared" si="15"/>
        <v>78104.127000000008</v>
      </c>
      <c r="J37" s="89">
        <f>J32-J36</f>
        <v>73690</v>
      </c>
    </row>
    <row r="38" spans="1:11" ht="22.5" customHeight="1" x14ac:dyDescent="0.35">
      <c r="A38" s="68" t="s">
        <v>46</v>
      </c>
      <c r="B38" s="69">
        <f t="shared" ref="B38:J38" si="18">(B37+B6)</f>
        <v>283177</v>
      </c>
      <c r="C38" s="69">
        <f t="shared" si="18"/>
        <v>253917</v>
      </c>
      <c r="D38" s="69">
        <f t="shared" si="18"/>
        <v>274222</v>
      </c>
      <c r="E38" s="87">
        <f t="shared" ref="E38" si="19">(E37+E6)</f>
        <v>332156</v>
      </c>
      <c r="F38" s="87">
        <f t="shared" si="18"/>
        <v>316071</v>
      </c>
      <c r="G38" s="88">
        <f t="shared" ref="G38" si="20">(G37+G6)</f>
        <v>342747.8</v>
      </c>
      <c r="H38" s="88">
        <f t="shared" si="18"/>
        <v>359885.19</v>
      </c>
      <c r="I38" s="88">
        <f t="shared" si="18"/>
        <v>378831.94949999999</v>
      </c>
      <c r="J38" s="89">
        <f t="shared" si="18"/>
        <v>346459</v>
      </c>
    </row>
    <row r="39" spans="1:11" ht="30.75" customHeight="1" x14ac:dyDescent="0.35">
      <c r="A39" s="68" t="s">
        <v>47</v>
      </c>
      <c r="B39" s="69">
        <v>1000</v>
      </c>
      <c r="C39" s="69">
        <v>0</v>
      </c>
      <c r="D39" s="115">
        <v>0</v>
      </c>
      <c r="E39" s="75">
        <v>1100</v>
      </c>
      <c r="F39" s="71">
        <v>1050</v>
      </c>
      <c r="G39" s="72">
        <f>F39*105%</f>
        <v>1102.5</v>
      </c>
      <c r="H39" s="72">
        <f>G39*105%</f>
        <v>1157.625</v>
      </c>
      <c r="I39" s="72">
        <f>H39*105%</f>
        <v>1215.5062500000001</v>
      </c>
      <c r="J39" s="76">
        <v>1100</v>
      </c>
    </row>
    <row r="40" spans="1:11" ht="30.75" customHeight="1" x14ac:dyDescent="0.35">
      <c r="A40" s="68" t="s">
        <v>48</v>
      </c>
      <c r="B40" s="69"/>
      <c r="C40" s="69"/>
      <c r="D40" s="115"/>
      <c r="E40" s="75">
        <v>6000</v>
      </c>
      <c r="F40" s="71">
        <v>6000</v>
      </c>
      <c r="G40" s="72"/>
      <c r="H40" s="72"/>
      <c r="I40" s="72"/>
      <c r="J40" s="76">
        <v>6000</v>
      </c>
    </row>
    <row r="41" spans="1:11" ht="30.75" customHeight="1" x14ac:dyDescent="0.35">
      <c r="A41" s="68" t="s">
        <v>49</v>
      </c>
      <c r="B41" s="69"/>
      <c r="C41" s="69"/>
      <c r="D41" s="115"/>
      <c r="E41" s="75">
        <v>6000</v>
      </c>
      <c r="F41" s="71">
        <v>3500</v>
      </c>
      <c r="G41" s="72"/>
      <c r="H41" s="72"/>
      <c r="I41" s="72"/>
      <c r="J41" s="76">
        <v>8000</v>
      </c>
    </row>
    <row r="42" spans="1:11" ht="30.75" customHeight="1" x14ac:dyDescent="0.35">
      <c r="A42" s="68" t="s">
        <v>50</v>
      </c>
      <c r="B42" s="69"/>
      <c r="C42" s="69"/>
      <c r="D42" s="115"/>
      <c r="E42" s="75">
        <v>3000</v>
      </c>
      <c r="F42" s="71">
        <v>3000</v>
      </c>
      <c r="G42" s="72"/>
      <c r="H42" s="72"/>
      <c r="I42" s="72"/>
      <c r="J42" s="76">
        <v>5000</v>
      </c>
    </row>
    <row r="43" spans="1:11" ht="21.75" customHeight="1" x14ac:dyDescent="0.35">
      <c r="A43" s="68" t="s">
        <v>51</v>
      </c>
      <c r="B43" s="69">
        <v>13197</v>
      </c>
      <c r="C43" s="69">
        <v>14261</v>
      </c>
      <c r="D43" s="115">
        <v>14921</v>
      </c>
      <c r="E43" s="95">
        <v>2500</v>
      </c>
      <c r="F43" s="87">
        <v>2500</v>
      </c>
      <c r="G43" s="72">
        <f>F43*105%</f>
        <v>2625</v>
      </c>
      <c r="H43" s="72">
        <f>G43*105%</f>
        <v>2756.25</v>
      </c>
      <c r="I43" s="72">
        <f>H43*105%</f>
        <v>2894.0625</v>
      </c>
      <c r="J43" s="96">
        <v>2500</v>
      </c>
    </row>
    <row r="44" spans="1:11" x14ac:dyDescent="0.35">
      <c r="A44" s="68" t="s">
        <v>52</v>
      </c>
      <c r="B44" s="69">
        <f>SUM(B39:B43)</f>
        <v>14197</v>
      </c>
      <c r="C44" s="69">
        <f>SUM(C39:C43)</f>
        <v>14261</v>
      </c>
      <c r="D44" s="115">
        <v>14921</v>
      </c>
      <c r="E44" s="87">
        <f t="shared" ref="E44:I44" si="21">SUM(E39:E43)</f>
        <v>18600</v>
      </c>
      <c r="F44" s="87">
        <f t="shared" si="21"/>
        <v>16050</v>
      </c>
      <c r="G44" s="88">
        <f t="shared" si="21"/>
        <v>3727.5</v>
      </c>
      <c r="H44" s="88">
        <f t="shared" si="21"/>
        <v>3913.875</v>
      </c>
      <c r="I44" s="88">
        <f t="shared" si="21"/>
        <v>4109.5687500000004</v>
      </c>
      <c r="J44" s="89">
        <f>SUM(J39:J43)</f>
        <v>22600</v>
      </c>
    </row>
    <row r="45" spans="1:11" x14ac:dyDescent="0.35">
      <c r="A45" s="97" t="s">
        <v>53</v>
      </c>
      <c r="B45" s="98">
        <f t="shared" ref="B45:J45" si="22">SUM(B44+B32+B6-B36)</f>
        <v>297374</v>
      </c>
      <c r="C45" s="98">
        <f t="shared" si="22"/>
        <v>268178</v>
      </c>
      <c r="D45" s="98">
        <f t="shared" si="22"/>
        <v>289143</v>
      </c>
      <c r="E45" s="99">
        <f t="shared" si="22"/>
        <v>350756</v>
      </c>
      <c r="F45" s="99">
        <f t="shared" si="22"/>
        <v>332121</v>
      </c>
      <c r="G45" s="100">
        <f t="shared" si="22"/>
        <v>346475.3</v>
      </c>
      <c r="H45" s="100">
        <f t="shared" si="22"/>
        <v>363799.065</v>
      </c>
      <c r="I45" s="100">
        <f t="shared" si="22"/>
        <v>382941.51825000002</v>
      </c>
      <c r="J45" s="101">
        <f t="shared" si="22"/>
        <v>369059</v>
      </c>
      <c r="K45" s="81"/>
    </row>
    <row r="46" spans="1:11" x14ac:dyDescent="0.35">
      <c r="B46" s="102"/>
      <c r="C46" s="102"/>
      <c r="D46" s="102"/>
    </row>
    <row r="47" spans="1:11" x14ac:dyDescent="0.35">
      <c r="A47" s="1" t="s">
        <v>54</v>
      </c>
      <c r="B47" s="2">
        <v>5170</v>
      </c>
      <c r="C47" s="102"/>
      <c r="D47" s="102"/>
    </row>
    <row r="48" spans="1:11" x14ac:dyDescent="0.35">
      <c r="B48" s="102"/>
      <c r="C48" s="102"/>
      <c r="D48" s="102"/>
    </row>
    <row r="49" spans="1:4" x14ac:dyDescent="0.35">
      <c r="A49" s="107"/>
      <c r="B49" s="108"/>
      <c r="C49" s="108"/>
      <c r="D49" s="108"/>
    </row>
    <row r="50" spans="1:4" x14ac:dyDescent="0.35">
      <c r="A50" s="107"/>
      <c r="B50" s="108"/>
      <c r="C50" s="108"/>
      <c r="D50" s="108"/>
    </row>
    <row r="51" spans="1:4" x14ac:dyDescent="0.35">
      <c r="A51" s="107"/>
      <c r="B51" s="108"/>
      <c r="C51" s="108"/>
      <c r="D51" s="108"/>
    </row>
    <row r="52" spans="1:4" x14ac:dyDescent="0.35">
      <c r="B52" s="102"/>
      <c r="C52" s="102"/>
      <c r="D52" s="102"/>
    </row>
    <row r="53" spans="1:4" x14ac:dyDescent="0.35">
      <c r="A53" s="109"/>
      <c r="B53" s="110"/>
      <c r="C53" s="110"/>
      <c r="D53" s="110"/>
    </row>
    <row r="54" spans="1:4" x14ac:dyDescent="0.35">
      <c r="A54" s="111"/>
      <c r="B54" s="112"/>
      <c r="C54" s="112"/>
      <c r="D54" s="112"/>
    </row>
    <row r="55" spans="1:4" x14ac:dyDescent="0.35">
      <c r="A55" s="107"/>
      <c r="B55" s="108"/>
      <c r="C55" s="108"/>
      <c r="D55" s="108"/>
    </row>
    <row r="56" spans="1:4" x14ac:dyDescent="0.35">
      <c r="A56" s="107"/>
      <c r="B56" s="108"/>
      <c r="C56" s="108"/>
      <c r="D56" s="108"/>
    </row>
    <row r="57" spans="1:4" x14ac:dyDescent="0.35">
      <c r="A57" s="107"/>
      <c r="B57" s="113"/>
      <c r="C57" s="113"/>
      <c r="D57" s="113"/>
    </row>
  </sheetData>
  <mergeCells count="1">
    <mergeCell ref="A1:F1"/>
  </mergeCells>
  <phoneticPr fontId="2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A1:J5"/>
  <sheetViews>
    <sheetView workbookViewId="0">
      <selection activeCell="G5" sqref="G5"/>
    </sheetView>
  </sheetViews>
  <sheetFormatPr defaultRowHeight="14.5" x14ac:dyDescent="0.35"/>
  <cols>
    <col min="1" max="1" width="19.26953125" style="47" bestFit="1" customWidth="1"/>
    <col min="2" max="2" width="10.1796875" style="48" bestFit="1" customWidth="1"/>
    <col min="3" max="4" width="10.1796875" style="48" customWidth="1"/>
    <col min="5" max="5" width="10.54296875" style="49" customWidth="1"/>
    <col min="6" max="6" width="12.1796875" style="49" customWidth="1"/>
    <col min="7" max="7" width="11.26953125" style="50" customWidth="1"/>
    <col min="8" max="8" width="12.26953125" style="50" customWidth="1"/>
    <col min="9" max="9" width="12" style="50" customWidth="1"/>
    <col min="10" max="10" width="12.453125" style="47" customWidth="1"/>
    <col min="11" max="256" width="8.7265625" style="47"/>
    <col min="257" max="257" width="19.26953125" style="47" bestFit="1" customWidth="1"/>
    <col min="258" max="259" width="10.1796875" style="47" bestFit="1" customWidth="1"/>
    <col min="260" max="260" width="10.1796875" style="47" customWidth="1"/>
    <col min="261" max="261" width="10.54296875" style="47" customWidth="1"/>
    <col min="262" max="262" width="12.1796875" style="47" customWidth="1"/>
    <col min="263" max="263" width="11.26953125" style="47" customWidth="1"/>
    <col min="264" max="264" width="12.26953125" style="47" customWidth="1"/>
    <col min="265" max="265" width="12" style="47" customWidth="1"/>
    <col min="266" max="266" width="12.453125" style="47" customWidth="1"/>
    <col min="267" max="512" width="8.7265625" style="47"/>
    <col min="513" max="513" width="19.26953125" style="47" bestFit="1" customWidth="1"/>
    <col min="514" max="515" width="10.1796875" style="47" bestFit="1" customWidth="1"/>
    <col min="516" max="516" width="10.1796875" style="47" customWidth="1"/>
    <col min="517" max="517" width="10.54296875" style="47" customWidth="1"/>
    <col min="518" max="518" width="12.1796875" style="47" customWidth="1"/>
    <col min="519" max="519" width="11.26953125" style="47" customWidth="1"/>
    <col min="520" max="520" width="12.26953125" style="47" customWidth="1"/>
    <col min="521" max="521" width="12" style="47" customWidth="1"/>
    <col min="522" max="522" width="12.453125" style="47" customWidth="1"/>
    <col min="523" max="768" width="8.7265625" style="47"/>
    <col min="769" max="769" width="19.26953125" style="47" bestFit="1" customWidth="1"/>
    <col min="770" max="771" width="10.1796875" style="47" bestFit="1" customWidth="1"/>
    <col min="772" max="772" width="10.1796875" style="47" customWidth="1"/>
    <col min="773" max="773" width="10.54296875" style="47" customWidth="1"/>
    <col min="774" max="774" width="12.1796875" style="47" customWidth="1"/>
    <col min="775" max="775" width="11.26953125" style="47" customWidth="1"/>
    <col min="776" max="776" width="12.26953125" style="47" customWidth="1"/>
    <col min="777" max="777" width="12" style="47" customWidth="1"/>
    <col min="778" max="778" width="12.453125" style="47" customWidth="1"/>
    <col min="779" max="1024" width="8.7265625" style="47"/>
    <col min="1025" max="1025" width="19.26953125" style="47" bestFit="1" customWidth="1"/>
    <col min="1026" max="1027" width="10.1796875" style="47" bestFit="1" customWidth="1"/>
    <col min="1028" max="1028" width="10.1796875" style="47" customWidth="1"/>
    <col min="1029" max="1029" width="10.54296875" style="47" customWidth="1"/>
    <col min="1030" max="1030" width="12.1796875" style="47" customWidth="1"/>
    <col min="1031" max="1031" width="11.26953125" style="47" customWidth="1"/>
    <col min="1032" max="1032" width="12.26953125" style="47" customWidth="1"/>
    <col min="1033" max="1033" width="12" style="47" customWidth="1"/>
    <col min="1034" max="1034" width="12.453125" style="47" customWidth="1"/>
    <col min="1035" max="1280" width="8.7265625" style="47"/>
    <col min="1281" max="1281" width="19.26953125" style="47" bestFit="1" customWidth="1"/>
    <col min="1282" max="1283" width="10.1796875" style="47" bestFit="1" customWidth="1"/>
    <col min="1284" max="1284" width="10.1796875" style="47" customWidth="1"/>
    <col min="1285" max="1285" width="10.54296875" style="47" customWidth="1"/>
    <col min="1286" max="1286" width="12.1796875" style="47" customWidth="1"/>
    <col min="1287" max="1287" width="11.26953125" style="47" customWidth="1"/>
    <col min="1288" max="1288" width="12.26953125" style="47" customWidth="1"/>
    <col min="1289" max="1289" width="12" style="47" customWidth="1"/>
    <col min="1290" max="1290" width="12.453125" style="47" customWidth="1"/>
    <col min="1291" max="1536" width="8.7265625" style="47"/>
    <col min="1537" max="1537" width="19.26953125" style="47" bestFit="1" customWidth="1"/>
    <col min="1538" max="1539" width="10.1796875" style="47" bestFit="1" customWidth="1"/>
    <col min="1540" max="1540" width="10.1796875" style="47" customWidth="1"/>
    <col min="1541" max="1541" width="10.54296875" style="47" customWidth="1"/>
    <col min="1542" max="1542" width="12.1796875" style="47" customWidth="1"/>
    <col min="1543" max="1543" width="11.26953125" style="47" customWidth="1"/>
    <col min="1544" max="1544" width="12.26953125" style="47" customWidth="1"/>
    <col min="1545" max="1545" width="12" style="47" customWidth="1"/>
    <col min="1546" max="1546" width="12.453125" style="47" customWidth="1"/>
    <col min="1547" max="1792" width="8.7265625" style="47"/>
    <col min="1793" max="1793" width="19.26953125" style="47" bestFit="1" customWidth="1"/>
    <col min="1794" max="1795" width="10.1796875" style="47" bestFit="1" customWidth="1"/>
    <col min="1796" max="1796" width="10.1796875" style="47" customWidth="1"/>
    <col min="1797" max="1797" width="10.54296875" style="47" customWidth="1"/>
    <col min="1798" max="1798" width="12.1796875" style="47" customWidth="1"/>
    <col min="1799" max="1799" width="11.26953125" style="47" customWidth="1"/>
    <col min="1800" max="1800" width="12.26953125" style="47" customWidth="1"/>
    <col min="1801" max="1801" width="12" style="47" customWidth="1"/>
    <col min="1802" max="1802" width="12.453125" style="47" customWidth="1"/>
    <col min="1803" max="2048" width="8.7265625" style="47"/>
    <col min="2049" max="2049" width="19.26953125" style="47" bestFit="1" customWidth="1"/>
    <col min="2050" max="2051" width="10.1796875" style="47" bestFit="1" customWidth="1"/>
    <col min="2052" max="2052" width="10.1796875" style="47" customWidth="1"/>
    <col min="2053" max="2053" width="10.54296875" style="47" customWidth="1"/>
    <col min="2054" max="2054" width="12.1796875" style="47" customWidth="1"/>
    <col min="2055" max="2055" width="11.26953125" style="47" customWidth="1"/>
    <col min="2056" max="2056" width="12.26953125" style="47" customWidth="1"/>
    <col min="2057" max="2057" width="12" style="47" customWidth="1"/>
    <col min="2058" max="2058" width="12.453125" style="47" customWidth="1"/>
    <col min="2059" max="2304" width="8.7265625" style="47"/>
    <col min="2305" max="2305" width="19.26953125" style="47" bestFit="1" customWidth="1"/>
    <col min="2306" max="2307" width="10.1796875" style="47" bestFit="1" customWidth="1"/>
    <col min="2308" max="2308" width="10.1796875" style="47" customWidth="1"/>
    <col min="2309" max="2309" width="10.54296875" style="47" customWidth="1"/>
    <col min="2310" max="2310" width="12.1796875" style="47" customWidth="1"/>
    <col min="2311" max="2311" width="11.26953125" style="47" customWidth="1"/>
    <col min="2312" max="2312" width="12.26953125" style="47" customWidth="1"/>
    <col min="2313" max="2313" width="12" style="47" customWidth="1"/>
    <col min="2314" max="2314" width="12.453125" style="47" customWidth="1"/>
    <col min="2315" max="2560" width="8.7265625" style="47"/>
    <col min="2561" max="2561" width="19.26953125" style="47" bestFit="1" customWidth="1"/>
    <col min="2562" max="2563" width="10.1796875" style="47" bestFit="1" customWidth="1"/>
    <col min="2564" max="2564" width="10.1796875" style="47" customWidth="1"/>
    <col min="2565" max="2565" width="10.54296875" style="47" customWidth="1"/>
    <col min="2566" max="2566" width="12.1796875" style="47" customWidth="1"/>
    <col min="2567" max="2567" width="11.26953125" style="47" customWidth="1"/>
    <col min="2568" max="2568" width="12.26953125" style="47" customWidth="1"/>
    <col min="2569" max="2569" width="12" style="47" customWidth="1"/>
    <col min="2570" max="2570" width="12.453125" style="47" customWidth="1"/>
    <col min="2571" max="2816" width="8.7265625" style="47"/>
    <col min="2817" max="2817" width="19.26953125" style="47" bestFit="1" customWidth="1"/>
    <col min="2818" max="2819" width="10.1796875" style="47" bestFit="1" customWidth="1"/>
    <col min="2820" max="2820" width="10.1796875" style="47" customWidth="1"/>
    <col min="2821" max="2821" width="10.54296875" style="47" customWidth="1"/>
    <col min="2822" max="2822" width="12.1796875" style="47" customWidth="1"/>
    <col min="2823" max="2823" width="11.26953125" style="47" customWidth="1"/>
    <col min="2824" max="2824" width="12.26953125" style="47" customWidth="1"/>
    <col min="2825" max="2825" width="12" style="47" customWidth="1"/>
    <col min="2826" max="2826" width="12.453125" style="47" customWidth="1"/>
    <col min="2827" max="3072" width="8.7265625" style="47"/>
    <col min="3073" max="3073" width="19.26953125" style="47" bestFit="1" customWidth="1"/>
    <col min="3074" max="3075" width="10.1796875" style="47" bestFit="1" customWidth="1"/>
    <col min="3076" max="3076" width="10.1796875" style="47" customWidth="1"/>
    <col min="3077" max="3077" width="10.54296875" style="47" customWidth="1"/>
    <col min="3078" max="3078" width="12.1796875" style="47" customWidth="1"/>
    <col min="3079" max="3079" width="11.26953125" style="47" customWidth="1"/>
    <col min="3080" max="3080" width="12.26953125" style="47" customWidth="1"/>
    <col min="3081" max="3081" width="12" style="47" customWidth="1"/>
    <col min="3082" max="3082" width="12.453125" style="47" customWidth="1"/>
    <col min="3083" max="3328" width="8.7265625" style="47"/>
    <col min="3329" max="3329" width="19.26953125" style="47" bestFit="1" customWidth="1"/>
    <col min="3330" max="3331" width="10.1796875" style="47" bestFit="1" customWidth="1"/>
    <col min="3332" max="3332" width="10.1796875" style="47" customWidth="1"/>
    <col min="3333" max="3333" width="10.54296875" style="47" customWidth="1"/>
    <col min="3334" max="3334" width="12.1796875" style="47" customWidth="1"/>
    <col min="3335" max="3335" width="11.26953125" style="47" customWidth="1"/>
    <col min="3336" max="3336" width="12.26953125" style="47" customWidth="1"/>
    <col min="3337" max="3337" width="12" style="47" customWidth="1"/>
    <col min="3338" max="3338" width="12.453125" style="47" customWidth="1"/>
    <col min="3339" max="3584" width="8.7265625" style="47"/>
    <col min="3585" max="3585" width="19.26953125" style="47" bestFit="1" customWidth="1"/>
    <col min="3586" max="3587" width="10.1796875" style="47" bestFit="1" customWidth="1"/>
    <col min="3588" max="3588" width="10.1796875" style="47" customWidth="1"/>
    <col min="3589" max="3589" width="10.54296875" style="47" customWidth="1"/>
    <col min="3590" max="3590" width="12.1796875" style="47" customWidth="1"/>
    <col min="3591" max="3591" width="11.26953125" style="47" customWidth="1"/>
    <col min="3592" max="3592" width="12.26953125" style="47" customWidth="1"/>
    <col min="3593" max="3593" width="12" style="47" customWidth="1"/>
    <col min="3594" max="3594" width="12.453125" style="47" customWidth="1"/>
    <col min="3595" max="3840" width="8.7265625" style="47"/>
    <col min="3841" max="3841" width="19.26953125" style="47" bestFit="1" customWidth="1"/>
    <col min="3842" max="3843" width="10.1796875" style="47" bestFit="1" customWidth="1"/>
    <col min="3844" max="3844" width="10.1796875" style="47" customWidth="1"/>
    <col min="3845" max="3845" width="10.54296875" style="47" customWidth="1"/>
    <col min="3846" max="3846" width="12.1796875" style="47" customWidth="1"/>
    <col min="3847" max="3847" width="11.26953125" style="47" customWidth="1"/>
    <col min="3848" max="3848" width="12.26953125" style="47" customWidth="1"/>
    <col min="3849" max="3849" width="12" style="47" customWidth="1"/>
    <col min="3850" max="3850" width="12.453125" style="47" customWidth="1"/>
    <col min="3851" max="4096" width="8.7265625" style="47"/>
    <col min="4097" max="4097" width="19.26953125" style="47" bestFit="1" customWidth="1"/>
    <col min="4098" max="4099" width="10.1796875" style="47" bestFit="1" customWidth="1"/>
    <col min="4100" max="4100" width="10.1796875" style="47" customWidth="1"/>
    <col min="4101" max="4101" width="10.54296875" style="47" customWidth="1"/>
    <col min="4102" max="4102" width="12.1796875" style="47" customWidth="1"/>
    <col min="4103" max="4103" width="11.26953125" style="47" customWidth="1"/>
    <col min="4104" max="4104" width="12.26953125" style="47" customWidth="1"/>
    <col min="4105" max="4105" width="12" style="47" customWidth="1"/>
    <col min="4106" max="4106" width="12.453125" style="47" customWidth="1"/>
    <col min="4107" max="4352" width="8.7265625" style="47"/>
    <col min="4353" max="4353" width="19.26953125" style="47" bestFit="1" customWidth="1"/>
    <col min="4354" max="4355" width="10.1796875" style="47" bestFit="1" customWidth="1"/>
    <col min="4356" max="4356" width="10.1796875" style="47" customWidth="1"/>
    <col min="4357" max="4357" width="10.54296875" style="47" customWidth="1"/>
    <col min="4358" max="4358" width="12.1796875" style="47" customWidth="1"/>
    <col min="4359" max="4359" width="11.26953125" style="47" customWidth="1"/>
    <col min="4360" max="4360" width="12.26953125" style="47" customWidth="1"/>
    <col min="4361" max="4361" width="12" style="47" customWidth="1"/>
    <col min="4362" max="4362" width="12.453125" style="47" customWidth="1"/>
    <col min="4363" max="4608" width="8.7265625" style="47"/>
    <col min="4609" max="4609" width="19.26953125" style="47" bestFit="1" customWidth="1"/>
    <col min="4610" max="4611" width="10.1796875" style="47" bestFit="1" customWidth="1"/>
    <col min="4612" max="4612" width="10.1796875" style="47" customWidth="1"/>
    <col min="4613" max="4613" width="10.54296875" style="47" customWidth="1"/>
    <col min="4614" max="4614" width="12.1796875" style="47" customWidth="1"/>
    <col min="4615" max="4615" width="11.26953125" style="47" customWidth="1"/>
    <col min="4616" max="4616" width="12.26953125" style="47" customWidth="1"/>
    <col min="4617" max="4617" width="12" style="47" customWidth="1"/>
    <col min="4618" max="4618" width="12.453125" style="47" customWidth="1"/>
    <col min="4619" max="4864" width="8.7265625" style="47"/>
    <col min="4865" max="4865" width="19.26953125" style="47" bestFit="1" customWidth="1"/>
    <col min="4866" max="4867" width="10.1796875" style="47" bestFit="1" customWidth="1"/>
    <col min="4868" max="4868" width="10.1796875" style="47" customWidth="1"/>
    <col min="4869" max="4869" width="10.54296875" style="47" customWidth="1"/>
    <col min="4870" max="4870" width="12.1796875" style="47" customWidth="1"/>
    <col min="4871" max="4871" width="11.26953125" style="47" customWidth="1"/>
    <col min="4872" max="4872" width="12.26953125" style="47" customWidth="1"/>
    <col min="4873" max="4873" width="12" style="47" customWidth="1"/>
    <col min="4874" max="4874" width="12.453125" style="47" customWidth="1"/>
    <col min="4875" max="5120" width="8.7265625" style="47"/>
    <col min="5121" max="5121" width="19.26953125" style="47" bestFit="1" customWidth="1"/>
    <col min="5122" max="5123" width="10.1796875" style="47" bestFit="1" customWidth="1"/>
    <col min="5124" max="5124" width="10.1796875" style="47" customWidth="1"/>
    <col min="5125" max="5125" width="10.54296875" style="47" customWidth="1"/>
    <col min="5126" max="5126" width="12.1796875" style="47" customWidth="1"/>
    <col min="5127" max="5127" width="11.26953125" style="47" customWidth="1"/>
    <col min="5128" max="5128" width="12.26953125" style="47" customWidth="1"/>
    <col min="5129" max="5129" width="12" style="47" customWidth="1"/>
    <col min="5130" max="5130" width="12.453125" style="47" customWidth="1"/>
    <col min="5131" max="5376" width="8.7265625" style="47"/>
    <col min="5377" max="5377" width="19.26953125" style="47" bestFit="1" customWidth="1"/>
    <col min="5378" max="5379" width="10.1796875" style="47" bestFit="1" customWidth="1"/>
    <col min="5380" max="5380" width="10.1796875" style="47" customWidth="1"/>
    <col min="5381" max="5381" width="10.54296875" style="47" customWidth="1"/>
    <col min="5382" max="5382" width="12.1796875" style="47" customWidth="1"/>
    <col min="5383" max="5383" width="11.26953125" style="47" customWidth="1"/>
    <col min="5384" max="5384" width="12.26953125" style="47" customWidth="1"/>
    <col min="5385" max="5385" width="12" style="47" customWidth="1"/>
    <col min="5386" max="5386" width="12.453125" style="47" customWidth="1"/>
    <col min="5387" max="5632" width="8.7265625" style="47"/>
    <col min="5633" max="5633" width="19.26953125" style="47" bestFit="1" customWidth="1"/>
    <col min="5634" max="5635" width="10.1796875" style="47" bestFit="1" customWidth="1"/>
    <col min="5636" max="5636" width="10.1796875" style="47" customWidth="1"/>
    <col min="5637" max="5637" width="10.54296875" style="47" customWidth="1"/>
    <col min="5638" max="5638" width="12.1796875" style="47" customWidth="1"/>
    <col min="5639" max="5639" width="11.26953125" style="47" customWidth="1"/>
    <col min="5640" max="5640" width="12.26953125" style="47" customWidth="1"/>
    <col min="5641" max="5641" width="12" style="47" customWidth="1"/>
    <col min="5642" max="5642" width="12.453125" style="47" customWidth="1"/>
    <col min="5643" max="5888" width="8.7265625" style="47"/>
    <col min="5889" max="5889" width="19.26953125" style="47" bestFit="1" customWidth="1"/>
    <col min="5890" max="5891" width="10.1796875" style="47" bestFit="1" customWidth="1"/>
    <col min="5892" max="5892" width="10.1796875" style="47" customWidth="1"/>
    <col min="5893" max="5893" width="10.54296875" style="47" customWidth="1"/>
    <col min="5894" max="5894" width="12.1796875" style="47" customWidth="1"/>
    <col min="5895" max="5895" width="11.26953125" style="47" customWidth="1"/>
    <col min="5896" max="5896" width="12.26953125" style="47" customWidth="1"/>
    <col min="5897" max="5897" width="12" style="47" customWidth="1"/>
    <col min="5898" max="5898" width="12.453125" style="47" customWidth="1"/>
    <col min="5899" max="6144" width="8.7265625" style="47"/>
    <col min="6145" max="6145" width="19.26953125" style="47" bestFit="1" customWidth="1"/>
    <col min="6146" max="6147" width="10.1796875" style="47" bestFit="1" customWidth="1"/>
    <col min="6148" max="6148" width="10.1796875" style="47" customWidth="1"/>
    <col min="6149" max="6149" width="10.54296875" style="47" customWidth="1"/>
    <col min="6150" max="6150" width="12.1796875" style="47" customWidth="1"/>
    <col min="6151" max="6151" width="11.26953125" style="47" customWidth="1"/>
    <col min="6152" max="6152" width="12.26953125" style="47" customWidth="1"/>
    <col min="6153" max="6153" width="12" style="47" customWidth="1"/>
    <col min="6154" max="6154" width="12.453125" style="47" customWidth="1"/>
    <col min="6155" max="6400" width="8.7265625" style="47"/>
    <col min="6401" max="6401" width="19.26953125" style="47" bestFit="1" customWidth="1"/>
    <col min="6402" max="6403" width="10.1796875" style="47" bestFit="1" customWidth="1"/>
    <col min="6404" max="6404" width="10.1796875" style="47" customWidth="1"/>
    <col min="6405" max="6405" width="10.54296875" style="47" customWidth="1"/>
    <col min="6406" max="6406" width="12.1796875" style="47" customWidth="1"/>
    <col min="6407" max="6407" width="11.26953125" style="47" customWidth="1"/>
    <col min="6408" max="6408" width="12.26953125" style="47" customWidth="1"/>
    <col min="6409" max="6409" width="12" style="47" customWidth="1"/>
    <col min="6410" max="6410" width="12.453125" style="47" customWidth="1"/>
    <col min="6411" max="6656" width="8.7265625" style="47"/>
    <col min="6657" max="6657" width="19.26953125" style="47" bestFit="1" customWidth="1"/>
    <col min="6658" max="6659" width="10.1796875" style="47" bestFit="1" customWidth="1"/>
    <col min="6660" max="6660" width="10.1796875" style="47" customWidth="1"/>
    <col min="6661" max="6661" width="10.54296875" style="47" customWidth="1"/>
    <col min="6662" max="6662" width="12.1796875" style="47" customWidth="1"/>
    <col min="6663" max="6663" width="11.26953125" style="47" customWidth="1"/>
    <col min="6664" max="6664" width="12.26953125" style="47" customWidth="1"/>
    <col min="6665" max="6665" width="12" style="47" customWidth="1"/>
    <col min="6666" max="6666" width="12.453125" style="47" customWidth="1"/>
    <col min="6667" max="6912" width="8.7265625" style="47"/>
    <col min="6913" max="6913" width="19.26953125" style="47" bestFit="1" customWidth="1"/>
    <col min="6914" max="6915" width="10.1796875" style="47" bestFit="1" customWidth="1"/>
    <col min="6916" max="6916" width="10.1796875" style="47" customWidth="1"/>
    <col min="6917" max="6917" width="10.54296875" style="47" customWidth="1"/>
    <col min="6918" max="6918" width="12.1796875" style="47" customWidth="1"/>
    <col min="6919" max="6919" width="11.26953125" style="47" customWidth="1"/>
    <col min="6920" max="6920" width="12.26953125" style="47" customWidth="1"/>
    <col min="6921" max="6921" width="12" style="47" customWidth="1"/>
    <col min="6922" max="6922" width="12.453125" style="47" customWidth="1"/>
    <col min="6923" max="7168" width="8.7265625" style="47"/>
    <col min="7169" max="7169" width="19.26953125" style="47" bestFit="1" customWidth="1"/>
    <col min="7170" max="7171" width="10.1796875" style="47" bestFit="1" customWidth="1"/>
    <col min="7172" max="7172" width="10.1796875" style="47" customWidth="1"/>
    <col min="7173" max="7173" width="10.54296875" style="47" customWidth="1"/>
    <col min="7174" max="7174" width="12.1796875" style="47" customWidth="1"/>
    <col min="7175" max="7175" width="11.26953125" style="47" customWidth="1"/>
    <col min="7176" max="7176" width="12.26953125" style="47" customWidth="1"/>
    <col min="7177" max="7177" width="12" style="47" customWidth="1"/>
    <col min="7178" max="7178" width="12.453125" style="47" customWidth="1"/>
    <col min="7179" max="7424" width="8.7265625" style="47"/>
    <col min="7425" max="7425" width="19.26953125" style="47" bestFit="1" customWidth="1"/>
    <col min="7426" max="7427" width="10.1796875" style="47" bestFit="1" customWidth="1"/>
    <col min="7428" max="7428" width="10.1796875" style="47" customWidth="1"/>
    <col min="7429" max="7429" width="10.54296875" style="47" customWidth="1"/>
    <col min="7430" max="7430" width="12.1796875" style="47" customWidth="1"/>
    <col min="7431" max="7431" width="11.26953125" style="47" customWidth="1"/>
    <col min="7432" max="7432" width="12.26953125" style="47" customWidth="1"/>
    <col min="7433" max="7433" width="12" style="47" customWidth="1"/>
    <col min="7434" max="7434" width="12.453125" style="47" customWidth="1"/>
    <col min="7435" max="7680" width="8.7265625" style="47"/>
    <col min="7681" max="7681" width="19.26953125" style="47" bestFit="1" customWidth="1"/>
    <col min="7682" max="7683" width="10.1796875" style="47" bestFit="1" customWidth="1"/>
    <col min="7684" max="7684" width="10.1796875" style="47" customWidth="1"/>
    <col min="7685" max="7685" width="10.54296875" style="47" customWidth="1"/>
    <col min="7686" max="7686" width="12.1796875" style="47" customWidth="1"/>
    <col min="7687" max="7687" width="11.26953125" style="47" customWidth="1"/>
    <col min="7688" max="7688" width="12.26953125" style="47" customWidth="1"/>
    <col min="7689" max="7689" width="12" style="47" customWidth="1"/>
    <col min="7690" max="7690" width="12.453125" style="47" customWidth="1"/>
    <col min="7691" max="7936" width="8.7265625" style="47"/>
    <col min="7937" max="7937" width="19.26953125" style="47" bestFit="1" customWidth="1"/>
    <col min="7938" max="7939" width="10.1796875" style="47" bestFit="1" customWidth="1"/>
    <col min="7940" max="7940" width="10.1796875" style="47" customWidth="1"/>
    <col min="7941" max="7941" width="10.54296875" style="47" customWidth="1"/>
    <col min="7942" max="7942" width="12.1796875" style="47" customWidth="1"/>
    <col min="7943" max="7943" width="11.26953125" style="47" customWidth="1"/>
    <col min="7944" max="7944" width="12.26953125" style="47" customWidth="1"/>
    <col min="7945" max="7945" width="12" style="47" customWidth="1"/>
    <col min="7946" max="7946" width="12.453125" style="47" customWidth="1"/>
    <col min="7947" max="8192" width="8.7265625" style="47"/>
    <col min="8193" max="8193" width="19.26953125" style="47" bestFit="1" customWidth="1"/>
    <col min="8194" max="8195" width="10.1796875" style="47" bestFit="1" customWidth="1"/>
    <col min="8196" max="8196" width="10.1796875" style="47" customWidth="1"/>
    <col min="8197" max="8197" width="10.54296875" style="47" customWidth="1"/>
    <col min="8198" max="8198" width="12.1796875" style="47" customWidth="1"/>
    <col min="8199" max="8199" width="11.26953125" style="47" customWidth="1"/>
    <col min="8200" max="8200" width="12.26953125" style="47" customWidth="1"/>
    <col min="8201" max="8201" width="12" style="47" customWidth="1"/>
    <col min="8202" max="8202" width="12.453125" style="47" customWidth="1"/>
    <col min="8203" max="8448" width="8.7265625" style="47"/>
    <col min="8449" max="8449" width="19.26953125" style="47" bestFit="1" customWidth="1"/>
    <col min="8450" max="8451" width="10.1796875" style="47" bestFit="1" customWidth="1"/>
    <col min="8452" max="8452" width="10.1796875" style="47" customWidth="1"/>
    <col min="8453" max="8453" width="10.54296875" style="47" customWidth="1"/>
    <col min="8454" max="8454" width="12.1796875" style="47" customWidth="1"/>
    <col min="8455" max="8455" width="11.26953125" style="47" customWidth="1"/>
    <col min="8456" max="8456" width="12.26953125" style="47" customWidth="1"/>
    <col min="8457" max="8457" width="12" style="47" customWidth="1"/>
    <col min="8458" max="8458" width="12.453125" style="47" customWidth="1"/>
    <col min="8459" max="8704" width="8.7265625" style="47"/>
    <col min="8705" max="8705" width="19.26953125" style="47" bestFit="1" customWidth="1"/>
    <col min="8706" max="8707" width="10.1796875" style="47" bestFit="1" customWidth="1"/>
    <col min="8708" max="8708" width="10.1796875" style="47" customWidth="1"/>
    <col min="8709" max="8709" width="10.54296875" style="47" customWidth="1"/>
    <col min="8710" max="8710" width="12.1796875" style="47" customWidth="1"/>
    <col min="8711" max="8711" width="11.26953125" style="47" customWidth="1"/>
    <col min="8712" max="8712" width="12.26953125" style="47" customWidth="1"/>
    <col min="8713" max="8713" width="12" style="47" customWidth="1"/>
    <col min="8714" max="8714" width="12.453125" style="47" customWidth="1"/>
    <col min="8715" max="8960" width="8.7265625" style="47"/>
    <col min="8961" max="8961" width="19.26953125" style="47" bestFit="1" customWidth="1"/>
    <col min="8962" max="8963" width="10.1796875" style="47" bestFit="1" customWidth="1"/>
    <col min="8964" max="8964" width="10.1796875" style="47" customWidth="1"/>
    <col min="8965" max="8965" width="10.54296875" style="47" customWidth="1"/>
    <col min="8966" max="8966" width="12.1796875" style="47" customWidth="1"/>
    <col min="8967" max="8967" width="11.26953125" style="47" customWidth="1"/>
    <col min="8968" max="8968" width="12.26953125" style="47" customWidth="1"/>
    <col min="8969" max="8969" width="12" style="47" customWidth="1"/>
    <col min="8970" max="8970" width="12.453125" style="47" customWidth="1"/>
    <col min="8971" max="9216" width="8.7265625" style="47"/>
    <col min="9217" max="9217" width="19.26953125" style="47" bestFit="1" customWidth="1"/>
    <col min="9218" max="9219" width="10.1796875" style="47" bestFit="1" customWidth="1"/>
    <col min="9220" max="9220" width="10.1796875" style="47" customWidth="1"/>
    <col min="9221" max="9221" width="10.54296875" style="47" customWidth="1"/>
    <col min="9222" max="9222" width="12.1796875" style="47" customWidth="1"/>
    <col min="9223" max="9223" width="11.26953125" style="47" customWidth="1"/>
    <col min="9224" max="9224" width="12.26953125" style="47" customWidth="1"/>
    <col min="9225" max="9225" width="12" style="47" customWidth="1"/>
    <col min="9226" max="9226" width="12.453125" style="47" customWidth="1"/>
    <col min="9227" max="9472" width="8.7265625" style="47"/>
    <col min="9473" max="9473" width="19.26953125" style="47" bestFit="1" customWidth="1"/>
    <col min="9474" max="9475" width="10.1796875" style="47" bestFit="1" customWidth="1"/>
    <col min="9476" max="9476" width="10.1796875" style="47" customWidth="1"/>
    <col min="9477" max="9477" width="10.54296875" style="47" customWidth="1"/>
    <col min="9478" max="9478" width="12.1796875" style="47" customWidth="1"/>
    <col min="9479" max="9479" width="11.26953125" style="47" customWidth="1"/>
    <col min="9480" max="9480" width="12.26953125" style="47" customWidth="1"/>
    <col min="9481" max="9481" width="12" style="47" customWidth="1"/>
    <col min="9482" max="9482" width="12.453125" style="47" customWidth="1"/>
    <col min="9483" max="9728" width="8.7265625" style="47"/>
    <col min="9729" max="9729" width="19.26953125" style="47" bestFit="1" customWidth="1"/>
    <col min="9730" max="9731" width="10.1796875" style="47" bestFit="1" customWidth="1"/>
    <col min="9732" max="9732" width="10.1796875" style="47" customWidth="1"/>
    <col min="9733" max="9733" width="10.54296875" style="47" customWidth="1"/>
    <col min="9734" max="9734" width="12.1796875" style="47" customWidth="1"/>
    <col min="9735" max="9735" width="11.26953125" style="47" customWidth="1"/>
    <col min="9736" max="9736" width="12.26953125" style="47" customWidth="1"/>
    <col min="9737" max="9737" width="12" style="47" customWidth="1"/>
    <col min="9738" max="9738" width="12.453125" style="47" customWidth="1"/>
    <col min="9739" max="9984" width="8.7265625" style="47"/>
    <col min="9985" max="9985" width="19.26953125" style="47" bestFit="1" customWidth="1"/>
    <col min="9986" max="9987" width="10.1796875" style="47" bestFit="1" customWidth="1"/>
    <col min="9988" max="9988" width="10.1796875" style="47" customWidth="1"/>
    <col min="9989" max="9989" width="10.54296875" style="47" customWidth="1"/>
    <col min="9990" max="9990" width="12.1796875" style="47" customWidth="1"/>
    <col min="9991" max="9991" width="11.26953125" style="47" customWidth="1"/>
    <col min="9992" max="9992" width="12.26953125" style="47" customWidth="1"/>
    <col min="9993" max="9993" width="12" style="47" customWidth="1"/>
    <col min="9994" max="9994" width="12.453125" style="47" customWidth="1"/>
    <col min="9995" max="10240" width="8.7265625" style="47"/>
    <col min="10241" max="10241" width="19.26953125" style="47" bestFit="1" customWidth="1"/>
    <col min="10242" max="10243" width="10.1796875" style="47" bestFit="1" customWidth="1"/>
    <col min="10244" max="10244" width="10.1796875" style="47" customWidth="1"/>
    <col min="10245" max="10245" width="10.54296875" style="47" customWidth="1"/>
    <col min="10246" max="10246" width="12.1796875" style="47" customWidth="1"/>
    <col min="10247" max="10247" width="11.26953125" style="47" customWidth="1"/>
    <col min="10248" max="10248" width="12.26953125" style="47" customWidth="1"/>
    <col min="10249" max="10249" width="12" style="47" customWidth="1"/>
    <col min="10250" max="10250" width="12.453125" style="47" customWidth="1"/>
    <col min="10251" max="10496" width="8.7265625" style="47"/>
    <col min="10497" max="10497" width="19.26953125" style="47" bestFit="1" customWidth="1"/>
    <col min="10498" max="10499" width="10.1796875" style="47" bestFit="1" customWidth="1"/>
    <col min="10500" max="10500" width="10.1796875" style="47" customWidth="1"/>
    <col min="10501" max="10501" width="10.54296875" style="47" customWidth="1"/>
    <col min="10502" max="10502" width="12.1796875" style="47" customWidth="1"/>
    <col min="10503" max="10503" width="11.26953125" style="47" customWidth="1"/>
    <col min="10504" max="10504" width="12.26953125" style="47" customWidth="1"/>
    <col min="10505" max="10505" width="12" style="47" customWidth="1"/>
    <col min="10506" max="10506" width="12.453125" style="47" customWidth="1"/>
    <col min="10507" max="10752" width="8.7265625" style="47"/>
    <col min="10753" max="10753" width="19.26953125" style="47" bestFit="1" customWidth="1"/>
    <col min="10754" max="10755" width="10.1796875" style="47" bestFit="1" customWidth="1"/>
    <col min="10756" max="10756" width="10.1796875" style="47" customWidth="1"/>
    <col min="10757" max="10757" width="10.54296875" style="47" customWidth="1"/>
    <col min="10758" max="10758" width="12.1796875" style="47" customWidth="1"/>
    <col min="10759" max="10759" width="11.26953125" style="47" customWidth="1"/>
    <col min="10760" max="10760" width="12.26953125" style="47" customWidth="1"/>
    <col min="10761" max="10761" width="12" style="47" customWidth="1"/>
    <col min="10762" max="10762" width="12.453125" style="47" customWidth="1"/>
    <col min="10763" max="11008" width="8.7265625" style="47"/>
    <col min="11009" max="11009" width="19.26953125" style="47" bestFit="1" customWidth="1"/>
    <col min="11010" max="11011" width="10.1796875" style="47" bestFit="1" customWidth="1"/>
    <col min="11012" max="11012" width="10.1796875" style="47" customWidth="1"/>
    <col min="11013" max="11013" width="10.54296875" style="47" customWidth="1"/>
    <col min="11014" max="11014" width="12.1796875" style="47" customWidth="1"/>
    <col min="11015" max="11015" width="11.26953125" style="47" customWidth="1"/>
    <col min="11016" max="11016" width="12.26953125" style="47" customWidth="1"/>
    <col min="11017" max="11017" width="12" style="47" customWidth="1"/>
    <col min="11018" max="11018" width="12.453125" style="47" customWidth="1"/>
    <col min="11019" max="11264" width="8.7265625" style="47"/>
    <col min="11265" max="11265" width="19.26953125" style="47" bestFit="1" customWidth="1"/>
    <col min="11266" max="11267" width="10.1796875" style="47" bestFit="1" customWidth="1"/>
    <col min="11268" max="11268" width="10.1796875" style="47" customWidth="1"/>
    <col min="11269" max="11269" width="10.54296875" style="47" customWidth="1"/>
    <col min="11270" max="11270" width="12.1796875" style="47" customWidth="1"/>
    <col min="11271" max="11271" width="11.26953125" style="47" customWidth="1"/>
    <col min="11272" max="11272" width="12.26953125" style="47" customWidth="1"/>
    <col min="11273" max="11273" width="12" style="47" customWidth="1"/>
    <col min="11274" max="11274" width="12.453125" style="47" customWidth="1"/>
    <col min="11275" max="11520" width="8.7265625" style="47"/>
    <col min="11521" max="11521" width="19.26953125" style="47" bestFit="1" customWidth="1"/>
    <col min="11522" max="11523" width="10.1796875" style="47" bestFit="1" customWidth="1"/>
    <col min="11524" max="11524" width="10.1796875" style="47" customWidth="1"/>
    <col min="11525" max="11525" width="10.54296875" style="47" customWidth="1"/>
    <col min="11526" max="11526" width="12.1796875" style="47" customWidth="1"/>
    <col min="11527" max="11527" width="11.26953125" style="47" customWidth="1"/>
    <col min="11528" max="11528" width="12.26953125" style="47" customWidth="1"/>
    <col min="11529" max="11529" width="12" style="47" customWidth="1"/>
    <col min="11530" max="11530" width="12.453125" style="47" customWidth="1"/>
    <col min="11531" max="11776" width="8.7265625" style="47"/>
    <col min="11777" max="11777" width="19.26953125" style="47" bestFit="1" customWidth="1"/>
    <col min="11778" max="11779" width="10.1796875" style="47" bestFit="1" customWidth="1"/>
    <col min="11780" max="11780" width="10.1796875" style="47" customWidth="1"/>
    <col min="11781" max="11781" width="10.54296875" style="47" customWidth="1"/>
    <col min="11782" max="11782" width="12.1796875" style="47" customWidth="1"/>
    <col min="11783" max="11783" width="11.26953125" style="47" customWidth="1"/>
    <col min="11784" max="11784" width="12.26953125" style="47" customWidth="1"/>
    <col min="11785" max="11785" width="12" style="47" customWidth="1"/>
    <col min="11786" max="11786" width="12.453125" style="47" customWidth="1"/>
    <col min="11787" max="12032" width="8.7265625" style="47"/>
    <col min="12033" max="12033" width="19.26953125" style="47" bestFit="1" customWidth="1"/>
    <col min="12034" max="12035" width="10.1796875" style="47" bestFit="1" customWidth="1"/>
    <col min="12036" max="12036" width="10.1796875" style="47" customWidth="1"/>
    <col min="12037" max="12037" width="10.54296875" style="47" customWidth="1"/>
    <col min="12038" max="12038" width="12.1796875" style="47" customWidth="1"/>
    <col min="12039" max="12039" width="11.26953125" style="47" customWidth="1"/>
    <col min="12040" max="12040" width="12.26953125" style="47" customWidth="1"/>
    <col min="12041" max="12041" width="12" style="47" customWidth="1"/>
    <col min="12042" max="12042" width="12.453125" style="47" customWidth="1"/>
    <col min="12043" max="12288" width="8.7265625" style="47"/>
    <col min="12289" max="12289" width="19.26953125" style="47" bestFit="1" customWidth="1"/>
    <col min="12290" max="12291" width="10.1796875" style="47" bestFit="1" customWidth="1"/>
    <col min="12292" max="12292" width="10.1796875" style="47" customWidth="1"/>
    <col min="12293" max="12293" width="10.54296875" style="47" customWidth="1"/>
    <col min="12294" max="12294" width="12.1796875" style="47" customWidth="1"/>
    <col min="12295" max="12295" width="11.26953125" style="47" customWidth="1"/>
    <col min="12296" max="12296" width="12.26953125" style="47" customWidth="1"/>
    <col min="12297" max="12297" width="12" style="47" customWidth="1"/>
    <col min="12298" max="12298" width="12.453125" style="47" customWidth="1"/>
    <col min="12299" max="12544" width="8.7265625" style="47"/>
    <col min="12545" max="12545" width="19.26953125" style="47" bestFit="1" customWidth="1"/>
    <col min="12546" max="12547" width="10.1796875" style="47" bestFit="1" customWidth="1"/>
    <col min="12548" max="12548" width="10.1796875" style="47" customWidth="1"/>
    <col min="12549" max="12549" width="10.54296875" style="47" customWidth="1"/>
    <col min="12550" max="12550" width="12.1796875" style="47" customWidth="1"/>
    <col min="12551" max="12551" width="11.26953125" style="47" customWidth="1"/>
    <col min="12552" max="12552" width="12.26953125" style="47" customWidth="1"/>
    <col min="12553" max="12553" width="12" style="47" customWidth="1"/>
    <col min="12554" max="12554" width="12.453125" style="47" customWidth="1"/>
    <col min="12555" max="12800" width="8.7265625" style="47"/>
    <col min="12801" max="12801" width="19.26953125" style="47" bestFit="1" customWidth="1"/>
    <col min="12802" max="12803" width="10.1796875" style="47" bestFit="1" customWidth="1"/>
    <col min="12804" max="12804" width="10.1796875" style="47" customWidth="1"/>
    <col min="12805" max="12805" width="10.54296875" style="47" customWidth="1"/>
    <col min="12806" max="12806" width="12.1796875" style="47" customWidth="1"/>
    <col min="12807" max="12807" width="11.26953125" style="47" customWidth="1"/>
    <col min="12808" max="12808" width="12.26953125" style="47" customWidth="1"/>
    <col min="12809" max="12809" width="12" style="47" customWidth="1"/>
    <col min="12810" max="12810" width="12.453125" style="47" customWidth="1"/>
    <col min="12811" max="13056" width="8.7265625" style="47"/>
    <col min="13057" max="13057" width="19.26953125" style="47" bestFit="1" customWidth="1"/>
    <col min="13058" max="13059" width="10.1796875" style="47" bestFit="1" customWidth="1"/>
    <col min="13060" max="13060" width="10.1796875" style="47" customWidth="1"/>
    <col min="13061" max="13061" width="10.54296875" style="47" customWidth="1"/>
    <col min="13062" max="13062" width="12.1796875" style="47" customWidth="1"/>
    <col min="13063" max="13063" width="11.26953125" style="47" customWidth="1"/>
    <col min="13064" max="13064" width="12.26953125" style="47" customWidth="1"/>
    <col min="13065" max="13065" width="12" style="47" customWidth="1"/>
    <col min="13066" max="13066" width="12.453125" style="47" customWidth="1"/>
    <col min="13067" max="13312" width="8.7265625" style="47"/>
    <col min="13313" max="13313" width="19.26953125" style="47" bestFit="1" customWidth="1"/>
    <col min="13314" max="13315" width="10.1796875" style="47" bestFit="1" customWidth="1"/>
    <col min="13316" max="13316" width="10.1796875" style="47" customWidth="1"/>
    <col min="13317" max="13317" width="10.54296875" style="47" customWidth="1"/>
    <col min="13318" max="13318" width="12.1796875" style="47" customWidth="1"/>
    <col min="13319" max="13319" width="11.26953125" style="47" customWidth="1"/>
    <col min="13320" max="13320" width="12.26953125" style="47" customWidth="1"/>
    <col min="13321" max="13321" width="12" style="47" customWidth="1"/>
    <col min="13322" max="13322" width="12.453125" style="47" customWidth="1"/>
    <col min="13323" max="13568" width="8.7265625" style="47"/>
    <col min="13569" max="13569" width="19.26953125" style="47" bestFit="1" customWidth="1"/>
    <col min="13570" max="13571" width="10.1796875" style="47" bestFit="1" customWidth="1"/>
    <col min="13572" max="13572" width="10.1796875" style="47" customWidth="1"/>
    <col min="13573" max="13573" width="10.54296875" style="47" customWidth="1"/>
    <col min="13574" max="13574" width="12.1796875" style="47" customWidth="1"/>
    <col min="13575" max="13575" width="11.26953125" style="47" customWidth="1"/>
    <col min="13576" max="13576" width="12.26953125" style="47" customWidth="1"/>
    <col min="13577" max="13577" width="12" style="47" customWidth="1"/>
    <col min="13578" max="13578" width="12.453125" style="47" customWidth="1"/>
    <col min="13579" max="13824" width="8.7265625" style="47"/>
    <col min="13825" max="13825" width="19.26953125" style="47" bestFit="1" customWidth="1"/>
    <col min="13826" max="13827" width="10.1796875" style="47" bestFit="1" customWidth="1"/>
    <col min="13828" max="13828" width="10.1796875" style="47" customWidth="1"/>
    <col min="13829" max="13829" width="10.54296875" style="47" customWidth="1"/>
    <col min="13830" max="13830" width="12.1796875" style="47" customWidth="1"/>
    <col min="13831" max="13831" width="11.26953125" style="47" customWidth="1"/>
    <col min="13832" max="13832" width="12.26953125" style="47" customWidth="1"/>
    <col min="13833" max="13833" width="12" style="47" customWidth="1"/>
    <col min="13834" max="13834" width="12.453125" style="47" customWidth="1"/>
    <col min="13835" max="14080" width="8.7265625" style="47"/>
    <col min="14081" max="14081" width="19.26953125" style="47" bestFit="1" customWidth="1"/>
    <col min="14082" max="14083" width="10.1796875" style="47" bestFit="1" customWidth="1"/>
    <col min="14084" max="14084" width="10.1796875" style="47" customWidth="1"/>
    <col min="14085" max="14085" width="10.54296875" style="47" customWidth="1"/>
    <col min="14086" max="14086" width="12.1796875" style="47" customWidth="1"/>
    <col min="14087" max="14087" width="11.26953125" style="47" customWidth="1"/>
    <col min="14088" max="14088" width="12.26953125" style="47" customWidth="1"/>
    <col min="14089" max="14089" width="12" style="47" customWidth="1"/>
    <col min="14090" max="14090" width="12.453125" style="47" customWidth="1"/>
    <col min="14091" max="14336" width="8.7265625" style="47"/>
    <col min="14337" max="14337" width="19.26953125" style="47" bestFit="1" customWidth="1"/>
    <col min="14338" max="14339" width="10.1796875" style="47" bestFit="1" customWidth="1"/>
    <col min="14340" max="14340" width="10.1796875" style="47" customWidth="1"/>
    <col min="14341" max="14341" width="10.54296875" style="47" customWidth="1"/>
    <col min="14342" max="14342" width="12.1796875" style="47" customWidth="1"/>
    <col min="14343" max="14343" width="11.26953125" style="47" customWidth="1"/>
    <col min="14344" max="14344" width="12.26953125" style="47" customWidth="1"/>
    <col min="14345" max="14345" width="12" style="47" customWidth="1"/>
    <col min="14346" max="14346" width="12.453125" style="47" customWidth="1"/>
    <col min="14347" max="14592" width="8.7265625" style="47"/>
    <col min="14593" max="14593" width="19.26953125" style="47" bestFit="1" customWidth="1"/>
    <col min="14594" max="14595" width="10.1796875" style="47" bestFit="1" customWidth="1"/>
    <col min="14596" max="14596" width="10.1796875" style="47" customWidth="1"/>
    <col min="14597" max="14597" width="10.54296875" style="47" customWidth="1"/>
    <col min="14598" max="14598" width="12.1796875" style="47" customWidth="1"/>
    <col min="14599" max="14599" width="11.26953125" style="47" customWidth="1"/>
    <col min="14600" max="14600" width="12.26953125" style="47" customWidth="1"/>
    <col min="14601" max="14601" width="12" style="47" customWidth="1"/>
    <col min="14602" max="14602" width="12.453125" style="47" customWidth="1"/>
    <col min="14603" max="14848" width="8.7265625" style="47"/>
    <col min="14849" max="14849" width="19.26953125" style="47" bestFit="1" customWidth="1"/>
    <col min="14850" max="14851" width="10.1796875" style="47" bestFit="1" customWidth="1"/>
    <col min="14852" max="14852" width="10.1796875" style="47" customWidth="1"/>
    <col min="14853" max="14853" width="10.54296875" style="47" customWidth="1"/>
    <col min="14854" max="14854" width="12.1796875" style="47" customWidth="1"/>
    <col min="14855" max="14855" width="11.26953125" style="47" customWidth="1"/>
    <col min="14856" max="14856" width="12.26953125" style="47" customWidth="1"/>
    <col min="14857" max="14857" width="12" style="47" customWidth="1"/>
    <col min="14858" max="14858" width="12.453125" style="47" customWidth="1"/>
    <col min="14859" max="15104" width="8.7265625" style="47"/>
    <col min="15105" max="15105" width="19.26953125" style="47" bestFit="1" customWidth="1"/>
    <col min="15106" max="15107" width="10.1796875" style="47" bestFit="1" customWidth="1"/>
    <col min="15108" max="15108" width="10.1796875" style="47" customWidth="1"/>
    <col min="15109" max="15109" width="10.54296875" style="47" customWidth="1"/>
    <col min="15110" max="15110" width="12.1796875" style="47" customWidth="1"/>
    <col min="15111" max="15111" width="11.26953125" style="47" customWidth="1"/>
    <col min="15112" max="15112" width="12.26953125" style="47" customWidth="1"/>
    <col min="15113" max="15113" width="12" style="47" customWidth="1"/>
    <col min="15114" max="15114" width="12.453125" style="47" customWidth="1"/>
    <col min="15115" max="15360" width="8.7265625" style="47"/>
    <col min="15361" max="15361" width="19.26953125" style="47" bestFit="1" customWidth="1"/>
    <col min="15362" max="15363" width="10.1796875" style="47" bestFit="1" customWidth="1"/>
    <col min="15364" max="15364" width="10.1796875" style="47" customWidth="1"/>
    <col min="15365" max="15365" width="10.54296875" style="47" customWidth="1"/>
    <col min="15366" max="15366" width="12.1796875" style="47" customWidth="1"/>
    <col min="15367" max="15367" width="11.26953125" style="47" customWidth="1"/>
    <col min="15368" max="15368" width="12.26953125" style="47" customWidth="1"/>
    <col min="15369" max="15369" width="12" style="47" customWidth="1"/>
    <col min="15370" max="15370" width="12.453125" style="47" customWidth="1"/>
    <col min="15371" max="15616" width="8.7265625" style="47"/>
    <col min="15617" max="15617" width="19.26953125" style="47" bestFit="1" customWidth="1"/>
    <col min="15618" max="15619" width="10.1796875" style="47" bestFit="1" customWidth="1"/>
    <col min="15620" max="15620" width="10.1796875" style="47" customWidth="1"/>
    <col min="15621" max="15621" width="10.54296875" style="47" customWidth="1"/>
    <col min="15622" max="15622" width="12.1796875" style="47" customWidth="1"/>
    <col min="15623" max="15623" width="11.26953125" style="47" customWidth="1"/>
    <col min="15624" max="15624" width="12.26953125" style="47" customWidth="1"/>
    <col min="15625" max="15625" width="12" style="47" customWidth="1"/>
    <col min="15626" max="15626" width="12.453125" style="47" customWidth="1"/>
    <col min="15627" max="15872" width="8.7265625" style="47"/>
    <col min="15873" max="15873" width="19.26953125" style="47" bestFit="1" customWidth="1"/>
    <col min="15874" max="15875" width="10.1796875" style="47" bestFit="1" customWidth="1"/>
    <col min="15876" max="15876" width="10.1796875" style="47" customWidth="1"/>
    <col min="15877" max="15877" width="10.54296875" style="47" customWidth="1"/>
    <col min="15878" max="15878" width="12.1796875" style="47" customWidth="1"/>
    <col min="15879" max="15879" width="11.26953125" style="47" customWidth="1"/>
    <col min="15880" max="15880" width="12.26953125" style="47" customWidth="1"/>
    <col min="15881" max="15881" width="12" style="47" customWidth="1"/>
    <col min="15882" max="15882" width="12.453125" style="47" customWidth="1"/>
    <col min="15883" max="16128" width="8.7265625" style="47"/>
    <col min="16129" max="16129" width="19.26953125" style="47" bestFit="1" customWidth="1"/>
    <col min="16130" max="16131" width="10.1796875" style="47" bestFit="1" customWidth="1"/>
    <col min="16132" max="16132" width="10.1796875" style="47" customWidth="1"/>
    <col min="16133" max="16133" width="10.54296875" style="47" customWidth="1"/>
    <col min="16134" max="16134" width="12.1796875" style="47" customWidth="1"/>
    <col min="16135" max="16135" width="11.26953125" style="47" customWidth="1"/>
    <col min="16136" max="16136" width="12.26953125" style="47" customWidth="1"/>
    <col min="16137" max="16137" width="12" style="47" customWidth="1"/>
    <col min="16138" max="16138" width="12.453125" style="47" customWidth="1"/>
    <col min="16139" max="16384" width="8.7265625" style="47"/>
  </cols>
  <sheetData>
    <row r="1" spans="1:10" x14ac:dyDescent="0.35">
      <c r="E1" s="49" t="s">
        <v>55</v>
      </c>
    </row>
    <row r="2" spans="1:10" ht="29" x14ac:dyDescent="0.35">
      <c r="A2" s="47" t="s">
        <v>56</v>
      </c>
      <c r="B2" s="51" t="s">
        <v>2</v>
      </c>
      <c r="C2" s="51" t="s">
        <v>3</v>
      </c>
      <c r="D2" s="51" t="s">
        <v>4</v>
      </c>
      <c r="E2" s="52" t="s">
        <v>57</v>
      </c>
      <c r="F2" s="52" t="s">
        <v>58</v>
      </c>
      <c r="G2" s="53" t="s">
        <v>59</v>
      </c>
      <c r="H2" s="53" t="s">
        <v>60</v>
      </c>
      <c r="I2" s="53" t="s">
        <v>61</v>
      </c>
      <c r="J2" s="54" t="s">
        <v>62</v>
      </c>
    </row>
    <row r="3" spans="1:10" x14ac:dyDescent="0.35">
      <c r="A3" s="47" t="s">
        <v>63</v>
      </c>
      <c r="B3" s="55">
        <v>14960</v>
      </c>
      <c r="C3" s="55">
        <v>14543</v>
      </c>
      <c r="D3" s="55">
        <v>14127</v>
      </c>
      <c r="E3" s="56">
        <v>13710.09</v>
      </c>
      <c r="F3" s="56">
        <v>13710.09</v>
      </c>
      <c r="G3" s="57">
        <v>13293.45</v>
      </c>
      <c r="H3" s="57">
        <v>13293.45</v>
      </c>
      <c r="I3" s="57">
        <v>13293.45</v>
      </c>
      <c r="J3" s="58">
        <v>13293.45</v>
      </c>
    </row>
    <row r="4" spans="1:10" x14ac:dyDescent="0.35">
      <c r="A4" s="47" t="s">
        <v>64</v>
      </c>
      <c r="B4" s="55">
        <v>1500</v>
      </c>
      <c r="C4" s="55">
        <v>1176</v>
      </c>
      <c r="D4" s="55">
        <v>1887</v>
      </c>
      <c r="E4" s="56">
        <v>2500</v>
      </c>
      <c r="F4" s="56">
        <v>500</v>
      </c>
      <c r="G4" s="57">
        <v>2500</v>
      </c>
      <c r="H4" s="57">
        <v>2500</v>
      </c>
      <c r="I4" s="57">
        <v>2500</v>
      </c>
      <c r="J4" s="58">
        <v>2500</v>
      </c>
    </row>
    <row r="5" spans="1:10" x14ac:dyDescent="0.35">
      <c r="A5" s="47" t="s">
        <v>65</v>
      </c>
      <c r="B5" s="55">
        <f t="shared" ref="B5:J5" si="0">SUBTOTAL(109,B3:B4)</f>
        <v>16460</v>
      </c>
      <c r="C5" s="55">
        <f t="shared" si="0"/>
        <v>15719</v>
      </c>
      <c r="D5" s="55">
        <f t="shared" si="0"/>
        <v>16014</v>
      </c>
      <c r="E5" s="56">
        <f t="shared" ref="E5" si="1">SUBTOTAL(109,E3:E4)</f>
        <v>16210.09</v>
      </c>
      <c r="F5" s="56">
        <f t="shared" si="0"/>
        <v>14210.09</v>
      </c>
      <c r="G5" s="57">
        <f t="shared" si="0"/>
        <v>15793.45</v>
      </c>
      <c r="H5" s="57">
        <f t="shared" si="0"/>
        <v>15793.45</v>
      </c>
      <c r="I5" s="57">
        <f t="shared" si="0"/>
        <v>15793.45</v>
      </c>
      <c r="J5" s="59">
        <f t="shared" si="0"/>
        <v>15793.45</v>
      </c>
    </row>
  </sheetData>
  <phoneticPr fontId="26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1:K19"/>
  <sheetViews>
    <sheetView zoomScaleNormal="100" workbookViewId="0">
      <selection activeCell="J4" sqref="J4"/>
    </sheetView>
  </sheetViews>
  <sheetFormatPr defaultColWidth="9.1796875" defaultRowHeight="12.5" x14ac:dyDescent="0.25"/>
  <cols>
    <col min="1" max="1" width="18" style="1" customWidth="1"/>
    <col min="2" max="4" width="10.453125" style="2" customWidth="1"/>
    <col min="5" max="5" width="9.1796875" style="43"/>
    <col min="6" max="6" width="9.81640625" style="3" customWidth="1"/>
    <col min="7" max="7" width="12.453125" style="4" customWidth="1"/>
    <col min="8" max="8" width="10" style="4" customWidth="1"/>
    <col min="9" max="9" width="11.26953125" style="4" customWidth="1"/>
    <col min="10" max="10" width="12.54296875" style="5" customWidth="1"/>
    <col min="11" max="11" width="14" style="1" customWidth="1"/>
    <col min="12" max="256" width="9.1796875" style="1"/>
    <col min="257" max="257" width="18" style="1" customWidth="1"/>
    <col min="258" max="260" width="10.453125" style="1" customWidth="1"/>
    <col min="261" max="261" width="9.1796875" style="1"/>
    <col min="262" max="262" width="9.81640625" style="1" customWidth="1"/>
    <col min="263" max="263" width="12.453125" style="1" customWidth="1"/>
    <col min="264" max="264" width="10" style="1" customWidth="1"/>
    <col min="265" max="265" width="11.26953125" style="1" customWidth="1"/>
    <col min="266" max="266" width="12.54296875" style="1" customWidth="1"/>
    <col min="267" max="267" width="14" style="1" customWidth="1"/>
    <col min="268" max="512" width="9.1796875" style="1"/>
    <col min="513" max="513" width="18" style="1" customWidth="1"/>
    <col min="514" max="516" width="10.453125" style="1" customWidth="1"/>
    <col min="517" max="517" width="9.1796875" style="1"/>
    <col min="518" max="518" width="9.81640625" style="1" customWidth="1"/>
    <col min="519" max="519" width="12.453125" style="1" customWidth="1"/>
    <col min="520" max="520" width="10" style="1" customWidth="1"/>
    <col min="521" max="521" width="11.26953125" style="1" customWidth="1"/>
    <col min="522" max="522" width="12.54296875" style="1" customWidth="1"/>
    <col min="523" max="523" width="14" style="1" customWidth="1"/>
    <col min="524" max="768" width="9.1796875" style="1"/>
    <col min="769" max="769" width="18" style="1" customWidth="1"/>
    <col min="770" max="772" width="10.453125" style="1" customWidth="1"/>
    <col min="773" max="773" width="9.1796875" style="1"/>
    <col min="774" max="774" width="9.81640625" style="1" customWidth="1"/>
    <col min="775" max="775" width="12.453125" style="1" customWidth="1"/>
    <col min="776" max="776" width="10" style="1" customWidth="1"/>
    <col min="777" max="777" width="11.26953125" style="1" customWidth="1"/>
    <col min="778" max="778" width="12.54296875" style="1" customWidth="1"/>
    <col min="779" max="779" width="14" style="1" customWidth="1"/>
    <col min="780" max="1024" width="9.1796875" style="1"/>
    <col min="1025" max="1025" width="18" style="1" customWidth="1"/>
    <col min="1026" max="1028" width="10.453125" style="1" customWidth="1"/>
    <col min="1029" max="1029" width="9.1796875" style="1"/>
    <col min="1030" max="1030" width="9.81640625" style="1" customWidth="1"/>
    <col min="1031" max="1031" width="12.453125" style="1" customWidth="1"/>
    <col min="1032" max="1032" width="10" style="1" customWidth="1"/>
    <col min="1033" max="1033" width="11.26953125" style="1" customWidth="1"/>
    <col min="1034" max="1034" width="12.54296875" style="1" customWidth="1"/>
    <col min="1035" max="1035" width="14" style="1" customWidth="1"/>
    <col min="1036" max="1280" width="9.1796875" style="1"/>
    <col min="1281" max="1281" width="18" style="1" customWidth="1"/>
    <col min="1282" max="1284" width="10.453125" style="1" customWidth="1"/>
    <col min="1285" max="1285" width="9.1796875" style="1"/>
    <col min="1286" max="1286" width="9.81640625" style="1" customWidth="1"/>
    <col min="1287" max="1287" width="12.453125" style="1" customWidth="1"/>
    <col min="1288" max="1288" width="10" style="1" customWidth="1"/>
    <col min="1289" max="1289" width="11.26953125" style="1" customWidth="1"/>
    <col min="1290" max="1290" width="12.54296875" style="1" customWidth="1"/>
    <col min="1291" max="1291" width="14" style="1" customWidth="1"/>
    <col min="1292" max="1536" width="9.1796875" style="1"/>
    <col min="1537" max="1537" width="18" style="1" customWidth="1"/>
    <col min="1538" max="1540" width="10.453125" style="1" customWidth="1"/>
    <col min="1541" max="1541" width="9.1796875" style="1"/>
    <col min="1542" max="1542" width="9.81640625" style="1" customWidth="1"/>
    <col min="1543" max="1543" width="12.453125" style="1" customWidth="1"/>
    <col min="1544" max="1544" width="10" style="1" customWidth="1"/>
    <col min="1545" max="1545" width="11.26953125" style="1" customWidth="1"/>
    <col min="1546" max="1546" width="12.54296875" style="1" customWidth="1"/>
    <col min="1547" max="1547" width="14" style="1" customWidth="1"/>
    <col min="1548" max="1792" width="9.1796875" style="1"/>
    <col min="1793" max="1793" width="18" style="1" customWidth="1"/>
    <col min="1794" max="1796" width="10.453125" style="1" customWidth="1"/>
    <col min="1797" max="1797" width="9.1796875" style="1"/>
    <col min="1798" max="1798" width="9.81640625" style="1" customWidth="1"/>
    <col min="1799" max="1799" width="12.453125" style="1" customWidth="1"/>
    <col min="1800" max="1800" width="10" style="1" customWidth="1"/>
    <col min="1801" max="1801" width="11.26953125" style="1" customWidth="1"/>
    <col min="1802" max="1802" width="12.54296875" style="1" customWidth="1"/>
    <col min="1803" max="1803" width="14" style="1" customWidth="1"/>
    <col min="1804" max="2048" width="9.1796875" style="1"/>
    <col min="2049" max="2049" width="18" style="1" customWidth="1"/>
    <col min="2050" max="2052" width="10.453125" style="1" customWidth="1"/>
    <col min="2053" max="2053" width="9.1796875" style="1"/>
    <col min="2054" max="2054" width="9.81640625" style="1" customWidth="1"/>
    <col min="2055" max="2055" width="12.453125" style="1" customWidth="1"/>
    <col min="2056" max="2056" width="10" style="1" customWidth="1"/>
    <col min="2057" max="2057" width="11.26953125" style="1" customWidth="1"/>
    <col min="2058" max="2058" width="12.54296875" style="1" customWidth="1"/>
    <col min="2059" max="2059" width="14" style="1" customWidth="1"/>
    <col min="2060" max="2304" width="9.1796875" style="1"/>
    <col min="2305" max="2305" width="18" style="1" customWidth="1"/>
    <col min="2306" max="2308" width="10.453125" style="1" customWidth="1"/>
    <col min="2309" max="2309" width="9.1796875" style="1"/>
    <col min="2310" max="2310" width="9.81640625" style="1" customWidth="1"/>
    <col min="2311" max="2311" width="12.453125" style="1" customWidth="1"/>
    <col min="2312" max="2312" width="10" style="1" customWidth="1"/>
    <col min="2313" max="2313" width="11.26953125" style="1" customWidth="1"/>
    <col min="2314" max="2314" width="12.54296875" style="1" customWidth="1"/>
    <col min="2315" max="2315" width="14" style="1" customWidth="1"/>
    <col min="2316" max="2560" width="9.1796875" style="1"/>
    <col min="2561" max="2561" width="18" style="1" customWidth="1"/>
    <col min="2562" max="2564" width="10.453125" style="1" customWidth="1"/>
    <col min="2565" max="2565" width="9.1796875" style="1"/>
    <col min="2566" max="2566" width="9.81640625" style="1" customWidth="1"/>
    <col min="2567" max="2567" width="12.453125" style="1" customWidth="1"/>
    <col min="2568" max="2568" width="10" style="1" customWidth="1"/>
    <col min="2569" max="2569" width="11.26953125" style="1" customWidth="1"/>
    <col min="2570" max="2570" width="12.54296875" style="1" customWidth="1"/>
    <col min="2571" max="2571" width="14" style="1" customWidth="1"/>
    <col min="2572" max="2816" width="9.1796875" style="1"/>
    <col min="2817" max="2817" width="18" style="1" customWidth="1"/>
    <col min="2818" max="2820" width="10.453125" style="1" customWidth="1"/>
    <col min="2821" max="2821" width="9.1796875" style="1"/>
    <col min="2822" max="2822" width="9.81640625" style="1" customWidth="1"/>
    <col min="2823" max="2823" width="12.453125" style="1" customWidth="1"/>
    <col min="2824" max="2824" width="10" style="1" customWidth="1"/>
    <col min="2825" max="2825" width="11.26953125" style="1" customWidth="1"/>
    <col min="2826" max="2826" width="12.54296875" style="1" customWidth="1"/>
    <col min="2827" max="2827" width="14" style="1" customWidth="1"/>
    <col min="2828" max="3072" width="9.1796875" style="1"/>
    <col min="3073" max="3073" width="18" style="1" customWidth="1"/>
    <col min="3074" max="3076" width="10.453125" style="1" customWidth="1"/>
    <col min="3077" max="3077" width="9.1796875" style="1"/>
    <col min="3078" max="3078" width="9.81640625" style="1" customWidth="1"/>
    <col min="3079" max="3079" width="12.453125" style="1" customWidth="1"/>
    <col min="3080" max="3080" width="10" style="1" customWidth="1"/>
    <col min="3081" max="3081" width="11.26953125" style="1" customWidth="1"/>
    <col min="3082" max="3082" width="12.54296875" style="1" customWidth="1"/>
    <col min="3083" max="3083" width="14" style="1" customWidth="1"/>
    <col min="3084" max="3328" width="9.1796875" style="1"/>
    <col min="3329" max="3329" width="18" style="1" customWidth="1"/>
    <col min="3330" max="3332" width="10.453125" style="1" customWidth="1"/>
    <col min="3333" max="3333" width="9.1796875" style="1"/>
    <col min="3334" max="3334" width="9.81640625" style="1" customWidth="1"/>
    <col min="3335" max="3335" width="12.453125" style="1" customWidth="1"/>
    <col min="3336" max="3336" width="10" style="1" customWidth="1"/>
    <col min="3337" max="3337" width="11.26953125" style="1" customWidth="1"/>
    <col min="3338" max="3338" width="12.54296875" style="1" customWidth="1"/>
    <col min="3339" max="3339" width="14" style="1" customWidth="1"/>
    <col min="3340" max="3584" width="9.1796875" style="1"/>
    <col min="3585" max="3585" width="18" style="1" customWidth="1"/>
    <col min="3586" max="3588" width="10.453125" style="1" customWidth="1"/>
    <col min="3589" max="3589" width="9.1796875" style="1"/>
    <col min="3590" max="3590" width="9.81640625" style="1" customWidth="1"/>
    <col min="3591" max="3591" width="12.453125" style="1" customWidth="1"/>
    <col min="3592" max="3592" width="10" style="1" customWidth="1"/>
    <col min="3593" max="3593" width="11.26953125" style="1" customWidth="1"/>
    <col min="3594" max="3594" width="12.54296875" style="1" customWidth="1"/>
    <col min="3595" max="3595" width="14" style="1" customWidth="1"/>
    <col min="3596" max="3840" width="9.1796875" style="1"/>
    <col min="3841" max="3841" width="18" style="1" customWidth="1"/>
    <col min="3842" max="3844" width="10.453125" style="1" customWidth="1"/>
    <col min="3845" max="3845" width="9.1796875" style="1"/>
    <col min="3846" max="3846" width="9.81640625" style="1" customWidth="1"/>
    <col min="3847" max="3847" width="12.453125" style="1" customWidth="1"/>
    <col min="3848" max="3848" width="10" style="1" customWidth="1"/>
    <col min="3849" max="3849" width="11.26953125" style="1" customWidth="1"/>
    <col min="3850" max="3850" width="12.54296875" style="1" customWidth="1"/>
    <col min="3851" max="3851" width="14" style="1" customWidth="1"/>
    <col min="3852" max="4096" width="9.1796875" style="1"/>
    <col min="4097" max="4097" width="18" style="1" customWidth="1"/>
    <col min="4098" max="4100" width="10.453125" style="1" customWidth="1"/>
    <col min="4101" max="4101" width="9.1796875" style="1"/>
    <col min="4102" max="4102" width="9.81640625" style="1" customWidth="1"/>
    <col min="4103" max="4103" width="12.453125" style="1" customWidth="1"/>
    <col min="4104" max="4104" width="10" style="1" customWidth="1"/>
    <col min="4105" max="4105" width="11.26953125" style="1" customWidth="1"/>
    <col min="4106" max="4106" width="12.54296875" style="1" customWidth="1"/>
    <col min="4107" max="4107" width="14" style="1" customWidth="1"/>
    <col min="4108" max="4352" width="9.1796875" style="1"/>
    <col min="4353" max="4353" width="18" style="1" customWidth="1"/>
    <col min="4354" max="4356" width="10.453125" style="1" customWidth="1"/>
    <col min="4357" max="4357" width="9.1796875" style="1"/>
    <col min="4358" max="4358" width="9.81640625" style="1" customWidth="1"/>
    <col min="4359" max="4359" width="12.453125" style="1" customWidth="1"/>
    <col min="4360" max="4360" width="10" style="1" customWidth="1"/>
    <col min="4361" max="4361" width="11.26953125" style="1" customWidth="1"/>
    <col min="4362" max="4362" width="12.54296875" style="1" customWidth="1"/>
    <col min="4363" max="4363" width="14" style="1" customWidth="1"/>
    <col min="4364" max="4608" width="9.1796875" style="1"/>
    <col min="4609" max="4609" width="18" style="1" customWidth="1"/>
    <col min="4610" max="4612" width="10.453125" style="1" customWidth="1"/>
    <col min="4613" max="4613" width="9.1796875" style="1"/>
    <col min="4614" max="4614" width="9.81640625" style="1" customWidth="1"/>
    <col min="4615" max="4615" width="12.453125" style="1" customWidth="1"/>
    <col min="4616" max="4616" width="10" style="1" customWidth="1"/>
    <col min="4617" max="4617" width="11.26953125" style="1" customWidth="1"/>
    <col min="4618" max="4618" width="12.54296875" style="1" customWidth="1"/>
    <col min="4619" max="4619" width="14" style="1" customWidth="1"/>
    <col min="4620" max="4864" width="9.1796875" style="1"/>
    <col min="4865" max="4865" width="18" style="1" customWidth="1"/>
    <col min="4866" max="4868" width="10.453125" style="1" customWidth="1"/>
    <col min="4869" max="4869" width="9.1796875" style="1"/>
    <col min="4870" max="4870" width="9.81640625" style="1" customWidth="1"/>
    <col min="4871" max="4871" width="12.453125" style="1" customWidth="1"/>
    <col min="4872" max="4872" width="10" style="1" customWidth="1"/>
    <col min="4873" max="4873" width="11.26953125" style="1" customWidth="1"/>
    <col min="4874" max="4874" width="12.54296875" style="1" customWidth="1"/>
    <col min="4875" max="4875" width="14" style="1" customWidth="1"/>
    <col min="4876" max="5120" width="9.1796875" style="1"/>
    <col min="5121" max="5121" width="18" style="1" customWidth="1"/>
    <col min="5122" max="5124" width="10.453125" style="1" customWidth="1"/>
    <col min="5125" max="5125" width="9.1796875" style="1"/>
    <col min="5126" max="5126" width="9.81640625" style="1" customWidth="1"/>
    <col min="5127" max="5127" width="12.453125" style="1" customWidth="1"/>
    <col min="5128" max="5128" width="10" style="1" customWidth="1"/>
    <col min="5129" max="5129" width="11.26953125" style="1" customWidth="1"/>
    <col min="5130" max="5130" width="12.54296875" style="1" customWidth="1"/>
    <col min="5131" max="5131" width="14" style="1" customWidth="1"/>
    <col min="5132" max="5376" width="9.1796875" style="1"/>
    <col min="5377" max="5377" width="18" style="1" customWidth="1"/>
    <col min="5378" max="5380" width="10.453125" style="1" customWidth="1"/>
    <col min="5381" max="5381" width="9.1796875" style="1"/>
    <col min="5382" max="5382" width="9.81640625" style="1" customWidth="1"/>
    <col min="5383" max="5383" width="12.453125" style="1" customWidth="1"/>
    <col min="5384" max="5384" width="10" style="1" customWidth="1"/>
    <col min="5385" max="5385" width="11.26953125" style="1" customWidth="1"/>
    <col min="5386" max="5386" width="12.54296875" style="1" customWidth="1"/>
    <col min="5387" max="5387" width="14" style="1" customWidth="1"/>
    <col min="5388" max="5632" width="9.1796875" style="1"/>
    <col min="5633" max="5633" width="18" style="1" customWidth="1"/>
    <col min="5634" max="5636" width="10.453125" style="1" customWidth="1"/>
    <col min="5637" max="5637" width="9.1796875" style="1"/>
    <col min="5638" max="5638" width="9.81640625" style="1" customWidth="1"/>
    <col min="5639" max="5639" width="12.453125" style="1" customWidth="1"/>
    <col min="5640" max="5640" width="10" style="1" customWidth="1"/>
    <col min="5641" max="5641" width="11.26953125" style="1" customWidth="1"/>
    <col min="5642" max="5642" width="12.54296875" style="1" customWidth="1"/>
    <col min="5643" max="5643" width="14" style="1" customWidth="1"/>
    <col min="5644" max="5888" width="9.1796875" style="1"/>
    <col min="5889" max="5889" width="18" style="1" customWidth="1"/>
    <col min="5890" max="5892" width="10.453125" style="1" customWidth="1"/>
    <col min="5893" max="5893" width="9.1796875" style="1"/>
    <col min="5894" max="5894" width="9.81640625" style="1" customWidth="1"/>
    <col min="5895" max="5895" width="12.453125" style="1" customWidth="1"/>
    <col min="5896" max="5896" width="10" style="1" customWidth="1"/>
    <col min="5897" max="5897" width="11.26953125" style="1" customWidth="1"/>
    <col min="5898" max="5898" width="12.54296875" style="1" customWidth="1"/>
    <col min="5899" max="5899" width="14" style="1" customWidth="1"/>
    <col min="5900" max="6144" width="9.1796875" style="1"/>
    <col min="6145" max="6145" width="18" style="1" customWidth="1"/>
    <col min="6146" max="6148" width="10.453125" style="1" customWidth="1"/>
    <col min="6149" max="6149" width="9.1796875" style="1"/>
    <col min="6150" max="6150" width="9.81640625" style="1" customWidth="1"/>
    <col min="6151" max="6151" width="12.453125" style="1" customWidth="1"/>
    <col min="6152" max="6152" width="10" style="1" customWidth="1"/>
    <col min="6153" max="6153" width="11.26953125" style="1" customWidth="1"/>
    <col min="6154" max="6154" width="12.54296875" style="1" customWidth="1"/>
    <col min="6155" max="6155" width="14" style="1" customWidth="1"/>
    <col min="6156" max="6400" width="9.1796875" style="1"/>
    <col min="6401" max="6401" width="18" style="1" customWidth="1"/>
    <col min="6402" max="6404" width="10.453125" style="1" customWidth="1"/>
    <col min="6405" max="6405" width="9.1796875" style="1"/>
    <col min="6406" max="6406" width="9.81640625" style="1" customWidth="1"/>
    <col min="6407" max="6407" width="12.453125" style="1" customWidth="1"/>
    <col min="6408" max="6408" width="10" style="1" customWidth="1"/>
    <col min="6409" max="6409" width="11.26953125" style="1" customWidth="1"/>
    <col min="6410" max="6410" width="12.54296875" style="1" customWidth="1"/>
    <col min="6411" max="6411" width="14" style="1" customWidth="1"/>
    <col min="6412" max="6656" width="9.1796875" style="1"/>
    <col min="6657" max="6657" width="18" style="1" customWidth="1"/>
    <col min="6658" max="6660" width="10.453125" style="1" customWidth="1"/>
    <col min="6661" max="6661" width="9.1796875" style="1"/>
    <col min="6662" max="6662" width="9.81640625" style="1" customWidth="1"/>
    <col min="6663" max="6663" width="12.453125" style="1" customWidth="1"/>
    <col min="6664" max="6664" width="10" style="1" customWidth="1"/>
    <col min="6665" max="6665" width="11.26953125" style="1" customWidth="1"/>
    <col min="6666" max="6666" width="12.54296875" style="1" customWidth="1"/>
    <col min="6667" max="6667" width="14" style="1" customWidth="1"/>
    <col min="6668" max="6912" width="9.1796875" style="1"/>
    <col min="6913" max="6913" width="18" style="1" customWidth="1"/>
    <col min="6914" max="6916" width="10.453125" style="1" customWidth="1"/>
    <col min="6917" max="6917" width="9.1796875" style="1"/>
    <col min="6918" max="6918" width="9.81640625" style="1" customWidth="1"/>
    <col min="6919" max="6919" width="12.453125" style="1" customWidth="1"/>
    <col min="6920" max="6920" width="10" style="1" customWidth="1"/>
    <col min="6921" max="6921" width="11.26953125" style="1" customWidth="1"/>
    <col min="6922" max="6922" width="12.54296875" style="1" customWidth="1"/>
    <col min="6923" max="6923" width="14" style="1" customWidth="1"/>
    <col min="6924" max="7168" width="9.1796875" style="1"/>
    <col min="7169" max="7169" width="18" style="1" customWidth="1"/>
    <col min="7170" max="7172" width="10.453125" style="1" customWidth="1"/>
    <col min="7173" max="7173" width="9.1796875" style="1"/>
    <col min="7174" max="7174" width="9.81640625" style="1" customWidth="1"/>
    <col min="7175" max="7175" width="12.453125" style="1" customWidth="1"/>
    <col min="7176" max="7176" width="10" style="1" customWidth="1"/>
    <col min="7177" max="7177" width="11.26953125" style="1" customWidth="1"/>
    <col min="7178" max="7178" width="12.54296875" style="1" customWidth="1"/>
    <col min="7179" max="7179" width="14" style="1" customWidth="1"/>
    <col min="7180" max="7424" width="9.1796875" style="1"/>
    <col min="7425" max="7425" width="18" style="1" customWidth="1"/>
    <col min="7426" max="7428" width="10.453125" style="1" customWidth="1"/>
    <col min="7429" max="7429" width="9.1796875" style="1"/>
    <col min="7430" max="7430" width="9.81640625" style="1" customWidth="1"/>
    <col min="7431" max="7431" width="12.453125" style="1" customWidth="1"/>
    <col min="7432" max="7432" width="10" style="1" customWidth="1"/>
    <col min="7433" max="7433" width="11.26953125" style="1" customWidth="1"/>
    <col min="7434" max="7434" width="12.54296875" style="1" customWidth="1"/>
    <col min="7435" max="7435" width="14" style="1" customWidth="1"/>
    <col min="7436" max="7680" width="9.1796875" style="1"/>
    <col min="7681" max="7681" width="18" style="1" customWidth="1"/>
    <col min="7682" max="7684" width="10.453125" style="1" customWidth="1"/>
    <col min="7685" max="7685" width="9.1796875" style="1"/>
    <col min="7686" max="7686" width="9.81640625" style="1" customWidth="1"/>
    <col min="7687" max="7687" width="12.453125" style="1" customWidth="1"/>
    <col min="7688" max="7688" width="10" style="1" customWidth="1"/>
    <col min="7689" max="7689" width="11.26953125" style="1" customWidth="1"/>
    <col min="7690" max="7690" width="12.54296875" style="1" customWidth="1"/>
    <col min="7691" max="7691" width="14" style="1" customWidth="1"/>
    <col min="7692" max="7936" width="9.1796875" style="1"/>
    <col min="7937" max="7937" width="18" style="1" customWidth="1"/>
    <col min="7938" max="7940" width="10.453125" style="1" customWidth="1"/>
    <col min="7941" max="7941" width="9.1796875" style="1"/>
    <col min="7942" max="7942" width="9.81640625" style="1" customWidth="1"/>
    <col min="7943" max="7943" width="12.453125" style="1" customWidth="1"/>
    <col min="7944" max="7944" width="10" style="1" customWidth="1"/>
    <col min="7945" max="7945" width="11.26953125" style="1" customWidth="1"/>
    <col min="7946" max="7946" width="12.54296875" style="1" customWidth="1"/>
    <col min="7947" max="7947" width="14" style="1" customWidth="1"/>
    <col min="7948" max="8192" width="9.1796875" style="1"/>
    <col min="8193" max="8193" width="18" style="1" customWidth="1"/>
    <col min="8194" max="8196" width="10.453125" style="1" customWidth="1"/>
    <col min="8197" max="8197" width="9.1796875" style="1"/>
    <col min="8198" max="8198" width="9.81640625" style="1" customWidth="1"/>
    <col min="8199" max="8199" width="12.453125" style="1" customWidth="1"/>
    <col min="8200" max="8200" width="10" style="1" customWidth="1"/>
    <col min="8201" max="8201" width="11.26953125" style="1" customWidth="1"/>
    <col min="8202" max="8202" width="12.54296875" style="1" customWidth="1"/>
    <col min="8203" max="8203" width="14" style="1" customWidth="1"/>
    <col min="8204" max="8448" width="9.1796875" style="1"/>
    <col min="8449" max="8449" width="18" style="1" customWidth="1"/>
    <col min="8450" max="8452" width="10.453125" style="1" customWidth="1"/>
    <col min="8453" max="8453" width="9.1796875" style="1"/>
    <col min="8454" max="8454" width="9.81640625" style="1" customWidth="1"/>
    <col min="8455" max="8455" width="12.453125" style="1" customWidth="1"/>
    <col min="8456" max="8456" width="10" style="1" customWidth="1"/>
    <col min="8457" max="8457" width="11.26953125" style="1" customWidth="1"/>
    <col min="8458" max="8458" width="12.54296875" style="1" customWidth="1"/>
    <col min="8459" max="8459" width="14" style="1" customWidth="1"/>
    <col min="8460" max="8704" width="9.1796875" style="1"/>
    <col min="8705" max="8705" width="18" style="1" customWidth="1"/>
    <col min="8706" max="8708" width="10.453125" style="1" customWidth="1"/>
    <col min="8709" max="8709" width="9.1796875" style="1"/>
    <col min="8710" max="8710" width="9.81640625" style="1" customWidth="1"/>
    <col min="8711" max="8711" width="12.453125" style="1" customWidth="1"/>
    <col min="8712" max="8712" width="10" style="1" customWidth="1"/>
    <col min="8713" max="8713" width="11.26953125" style="1" customWidth="1"/>
    <col min="8714" max="8714" width="12.54296875" style="1" customWidth="1"/>
    <col min="8715" max="8715" width="14" style="1" customWidth="1"/>
    <col min="8716" max="8960" width="9.1796875" style="1"/>
    <col min="8961" max="8961" width="18" style="1" customWidth="1"/>
    <col min="8962" max="8964" width="10.453125" style="1" customWidth="1"/>
    <col min="8965" max="8965" width="9.1796875" style="1"/>
    <col min="8966" max="8966" width="9.81640625" style="1" customWidth="1"/>
    <col min="8967" max="8967" width="12.453125" style="1" customWidth="1"/>
    <col min="8968" max="8968" width="10" style="1" customWidth="1"/>
    <col min="8969" max="8969" width="11.26953125" style="1" customWidth="1"/>
    <col min="8970" max="8970" width="12.54296875" style="1" customWidth="1"/>
    <col min="8971" max="8971" width="14" style="1" customWidth="1"/>
    <col min="8972" max="9216" width="9.1796875" style="1"/>
    <col min="9217" max="9217" width="18" style="1" customWidth="1"/>
    <col min="9218" max="9220" width="10.453125" style="1" customWidth="1"/>
    <col min="9221" max="9221" width="9.1796875" style="1"/>
    <col min="9222" max="9222" width="9.81640625" style="1" customWidth="1"/>
    <col min="9223" max="9223" width="12.453125" style="1" customWidth="1"/>
    <col min="9224" max="9224" width="10" style="1" customWidth="1"/>
    <col min="9225" max="9225" width="11.26953125" style="1" customWidth="1"/>
    <col min="9226" max="9226" width="12.54296875" style="1" customWidth="1"/>
    <col min="9227" max="9227" width="14" style="1" customWidth="1"/>
    <col min="9228" max="9472" width="9.1796875" style="1"/>
    <col min="9473" max="9473" width="18" style="1" customWidth="1"/>
    <col min="9474" max="9476" width="10.453125" style="1" customWidth="1"/>
    <col min="9477" max="9477" width="9.1796875" style="1"/>
    <col min="9478" max="9478" width="9.81640625" style="1" customWidth="1"/>
    <col min="9479" max="9479" width="12.453125" style="1" customWidth="1"/>
    <col min="9480" max="9480" width="10" style="1" customWidth="1"/>
    <col min="9481" max="9481" width="11.26953125" style="1" customWidth="1"/>
    <col min="9482" max="9482" width="12.54296875" style="1" customWidth="1"/>
    <col min="9483" max="9483" width="14" style="1" customWidth="1"/>
    <col min="9484" max="9728" width="9.1796875" style="1"/>
    <col min="9729" max="9729" width="18" style="1" customWidth="1"/>
    <col min="9730" max="9732" width="10.453125" style="1" customWidth="1"/>
    <col min="9733" max="9733" width="9.1796875" style="1"/>
    <col min="9734" max="9734" width="9.81640625" style="1" customWidth="1"/>
    <col min="9735" max="9735" width="12.453125" style="1" customWidth="1"/>
    <col min="9736" max="9736" width="10" style="1" customWidth="1"/>
    <col min="9737" max="9737" width="11.26953125" style="1" customWidth="1"/>
    <col min="9738" max="9738" width="12.54296875" style="1" customWidth="1"/>
    <col min="9739" max="9739" width="14" style="1" customWidth="1"/>
    <col min="9740" max="9984" width="9.1796875" style="1"/>
    <col min="9985" max="9985" width="18" style="1" customWidth="1"/>
    <col min="9986" max="9988" width="10.453125" style="1" customWidth="1"/>
    <col min="9989" max="9989" width="9.1796875" style="1"/>
    <col min="9990" max="9990" width="9.81640625" style="1" customWidth="1"/>
    <col min="9991" max="9991" width="12.453125" style="1" customWidth="1"/>
    <col min="9992" max="9992" width="10" style="1" customWidth="1"/>
    <col min="9993" max="9993" width="11.26953125" style="1" customWidth="1"/>
    <col min="9994" max="9994" width="12.54296875" style="1" customWidth="1"/>
    <col min="9995" max="9995" width="14" style="1" customWidth="1"/>
    <col min="9996" max="10240" width="9.1796875" style="1"/>
    <col min="10241" max="10241" width="18" style="1" customWidth="1"/>
    <col min="10242" max="10244" width="10.453125" style="1" customWidth="1"/>
    <col min="10245" max="10245" width="9.1796875" style="1"/>
    <col min="10246" max="10246" width="9.81640625" style="1" customWidth="1"/>
    <col min="10247" max="10247" width="12.453125" style="1" customWidth="1"/>
    <col min="10248" max="10248" width="10" style="1" customWidth="1"/>
    <col min="10249" max="10249" width="11.26953125" style="1" customWidth="1"/>
    <col min="10250" max="10250" width="12.54296875" style="1" customWidth="1"/>
    <col min="10251" max="10251" width="14" style="1" customWidth="1"/>
    <col min="10252" max="10496" width="9.1796875" style="1"/>
    <col min="10497" max="10497" width="18" style="1" customWidth="1"/>
    <col min="10498" max="10500" width="10.453125" style="1" customWidth="1"/>
    <col min="10501" max="10501" width="9.1796875" style="1"/>
    <col min="10502" max="10502" width="9.81640625" style="1" customWidth="1"/>
    <col min="10503" max="10503" width="12.453125" style="1" customWidth="1"/>
    <col min="10504" max="10504" width="10" style="1" customWidth="1"/>
    <col min="10505" max="10505" width="11.26953125" style="1" customWidth="1"/>
    <col min="10506" max="10506" width="12.54296875" style="1" customWidth="1"/>
    <col min="10507" max="10507" width="14" style="1" customWidth="1"/>
    <col min="10508" max="10752" width="9.1796875" style="1"/>
    <col min="10753" max="10753" width="18" style="1" customWidth="1"/>
    <col min="10754" max="10756" width="10.453125" style="1" customWidth="1"/>
    <col min="10757" max="10757" width="9.1796875" style="1"/>
    <col min="10758" max="10758" width="9.81640625" style="1" customWidth="1"/>
    <col min="10759" max="10759" width="12.453125" style="1" customWidth="1"/>
    <col min="10760" max="10760" width="10" style="1" customWidth="1"/>
    <col min="10761" max="10761" width="11.26953125" style="1" customWidth="1"/>
    <col min="10762" max="10762" width="12.54296875" style="1" customWidth="1"/>
    <col min="10763" max="10763" width="14" style="1" customWidth="1"/>
    <col min="10764" max="11008" width="9.1796875" style="1"/>
    <col min="11009" max="11009" width="18" style="1" customWidth="1"/>
    <col min="11010" max="11012" width="10.453125" style="1" customWidth="1"/>
    <col min="11013" max="11013" width="9.1796875" style="1"/>
    <col min="11014" max="11014" width="9.81640625" style="1" customWidth="1"/>
    <col min="11015" max="11015" width="12.453125" style="1" customWidth="1"/>
    <col min="11016" max="11016" width="10" style="1" customWidth="1"/>
    <col min="11017" max="11017" width="11.26953125" style="1" customWidth="1"/>
    <col min="11018" max="11018" width="12.54296875" style="1" customWidth="1"/>
    <col min="11019" max="11019" width="14" style="1" customWidth="1"/>
    <col min="11020" max="11264" width="9.1796875" style="1"/>
    <col min="11265" max="11265" width="18" style="1" customWidth="1"/>
    <col min="11266" max="11268" width="10.453125" style="1" customWidth="1"/>
    <col min="11269" max="11269" width="9.1796875" style="1"/>
    <col min="11270" max="11270" width="9.81640625" style="1" customWidth="1"/>
    <col min="11271" max="11271" width="12.453125" style="1" customWidth="1"/>
    <col min="11272" max="11272" width="10" style="1" customWidth="1"/>
    <col min="11273" max="11273" width="11.26953125" style="1" customWidth="1"/>
    <col min="11274" max="11274" width="12.54296875" style="1" customWidth="1"/>
    <col min="11275" max="11275" width="14" style="1" customWidth="1"/>
    <col min="11276" max="11520" width="9.1796875" style="1"/>
    <col min="11521" max="11521" width="18" style="1" customWidth="1"/>
    <col min="11522" max="11524" width="10.453125" style="1" customWidth="1"/>
    <col min="11525" max="11525" width="9.1796875" style="1"/>
    <col min="11526" max="11526" width="9.81640625" style="1" customWidth="1"/>
    <col min="11527" max="11527" width="12.453125" style="1" customWidth="1"/>
    <col min="11528" max="11528" width="10" style="1" customWidth="1"/>
    <col min="11529" max="11529" width="11.26953125" style="1" customWidth="1"/>
    <col min="11530" max="11530" width="12.54296875" style="1" customWidth="1"/>
    <col min="11531" max="11531" width="14" style="1" customWidth="1"/>
    <col min="11532" max="11776" width="9.1796875" style="1"/>
    <col min="11777" max="11777" width="18" style="1" customWidth="1"/>
    <col min="11778" max="11780" width="10.453125" style="1" customWidth="1"/>
    <col min="11781" max="11781" width="9.1796875" style="1"/>
    <col min="11782" max="11782" width="9.81640625" style="1" customWidth="1"/>
    <col min="11783" max="11783" width="12.453125" style="1" customWidth="1"/>
    <col min="11784" max="11784" width="10" style="1" customWidth="1"/>
    <col min="11785" max="11785" width="11.26953125" style="1" customWidth="1"/>
    <col min="11786" max="11786" width="12.54296875" style="1" customWidth="1"/>
    <col min="11787" max="11787" width="14" style="1" customWidth="1"/>
    <col min="11788" max="12032" width="9.1796875" style="1"/>
    <col min="12033" max="12033" width="18" style="1" customWidth="1"/>
    <col min="12034" max="12036" width="10.453125" style="1" customWidth="1"/>
    <col min="12037" max="12037" width="9.1796875" style="1"/>
    <col min="12038" max="12038" width="9.81640625" style="1" customWidth="1"/>
    <col min="12039" max="12039" width="12.453125" style="1" customWidth="1"/>
    <col min="12040" max="12040" width="10" style="1" customWidth="1"/>
    <col min="12041" max="12041" width="11.26953125" style="1" customWidth="1"/>
    <col min="12042" max="12042" width="12.54296875" style="1" customWidth="1"/>
    <col min="12043" max="12043" width="14" style="1" customWidth="1"/>
    <col min="12044" max="12288" width="9.1796875" style="1"/>
    <col min="12289" max="12289" width="18" style="1" customWidth="1"/>
    <col min="12290" max="12292" width="10.453125" style="1" customWidth="1"/>
    <col min="12293" max="12293" width="9.1796875" style="1"/>
    <col min="12294" max="12294" width="9.81640625" style="1" customWidth="1"/>
    <col min="12295" max="12295" width="12.453125" style="1" customWidth="1"/>
    <col min="12296" max="12296" width="10" style="1" customWidth="1"/>
    <col min="12297" max="12297" width="11.26953125" style="1" customWidth="1"/>
    <col min="12298" max="12298" width="12.54296875" style="1" customWidth="1"/>
    <col min="12299" max="12299" width="14" style="1" customWidth="1"/>
    <col min="12300" max="12544" width="9.1796875" style="1"/>
    <col min="12545" max="12545" width="18" style="1" customWidth="1"/>
    <col min="12546" max="12548" width="10.453125" style="1" customWidth="1"/>
    <col min="12549" max="12549" width="9.1796875" style="1"/>
    <col min="12550" max="12550" width="9.81640625" style="1" customWidth="1"/>
    <col min="12551" max="12551" width="12.453125" style="1" customWidth="1"/>
    <col min="12552" max="12552" width="10" style="1" customWidth="1"/>
    <col min="12553" max="12553" width="11.26953125" style="1" customWidth="1"/>
    <col min="12554" max="12554" width="12.54296875" style="1" customWidth="1"/>
    <col min="12555" max="12555" width="14" style="1" customWidth="1"/>
    <col min="12556" max="12800" width="9.1796875" style="1"/>
    <col min="12801" max="12801" width="18" style="1" customWidth="1"/>
    <col min="12802" max="12804" width="10.453125" style="1" customWidth="1"/>
    <col min="12805" max="12805" width="9.1796875" style="1"/>
    <col min="12806" max="12806" width="9.81640625" style="1" customWidth="1"/>
    <col min="12807" max="12807" width="12.453125" style="1" customWidth="1"/>
    <col min="12808" max="12808" width="10" style="1" customWidth="1"/>
    <col min="12809" max="12809" width="11.26953125" style="1" customWidth="1"/>
    <col min="12810" max="12810" width="12.54296875" style="1" customWidth="1"/>
    <col min="12811" max="12811" width="14" style="1" customWidth="1"/>
    <col min="12812" max="13056" width="9.1796875" style="1"/>
    <col min="13057" max="13057" width="18" style="1" customWidth="1"/>
    <col min="13058" max="13060" width="10.453125" style="1" customWidth="1"/>
    <col min="13061" max="13061" width="9.1796875" style="1"/>
    <col min="13062" max="13062" width="9.81640625" style="1" customWidth="1"/>
    <col min="13063" max="13063" width="12.453125" style="1" customWidth="1"/>
    <col min="13064" max="13064" width="10" style="1" customWidth="1"/>
    <col min="13065" max="13065" width="11.26953125" style="1" customWidth="1"/>
    <col min="13066" max="13066" width="12.54296875" style="1" customWidth="1"/>
    <col min="13067" max="13067" width="14" style="1" customWidth="1"/>
    <col min="13068" max="13312" width="9.1796875" style="1"/>
    <col min="13313" max="13313" width="18" style="1" customWidth="1"/>
    <col min="13314" max="13316" width="10.453125" style="1" customWidth="1"/>
    <col min="13317" max="13317" width="9.1796875" style="1"/>
    <col min="13318" max="13318" width="9.81640625" style="1" customWidth="1"/>
    <col min="13319" max="13319" width="12.453125" style="1" customWidth="1"/>
    <col min="13320" max="13320" width="10" style="1" customWidth="1"/>
    <col min="13321" max="13321" width="11.26953125" style="1" customWidth="1"/>
    <col min="13322" max="13322" width="12.54296875" style="1" customWidth="1"/>
    <col min="13323" max="13323" width="14" style="1" customWidth="1"/>
    <col min="13324" max="13568" width="9.1796875" style="1"/>
    <col min="13569" max="13569" width="18" style="1" customWidth="1"/>
    <col min="13570" max="13572" width="10.453125" style="1" customWidth="1"/>
    <col min="13573" max="13573" width="9.1796875" style="1"/>
    <col min="13574" max="13574" width="9.81640625" style="1" customWidth="1"/>
    <col min="13575" max="13575" width="12.453125" style="1" customWidth="1"/>
    <col min="13576" max="13576" width="10" style="1" customWidth="1"/>
    <col min="13577" max="13577" width="11.26953125" style="1" customWidth="1"/>
    <col min="13578" max="13578" width="12.54296875" style="1" customWidth="1"/>
    <col min="13579" max="13579" width="14" style="1" customWidth="1"/>
    <col min="13580" max="13824" width="9.1796875" style="1"/>
    <col min="13825" max="13825" width="18" style="1" customWidth="1"/>
    <col min="13826" max="13828" width="10.453125" style="1" customWidth="1"/>
    <col min="13829" max="13829" width="9.1796875" style="1"/>
    <col min="13830" max="13830" width="9.81640625" style="1" customWidth="1"/>
    <col min="13831" max="13831" width="12.453125" style="1" customWidth="1"/>
    <col min="13832" max="13832" width="10" style="1" customWidth="1"/>
    <col min="13833" max="13833" width="11.26953125" style="1" customWidth="1"/>
    <col min="13834" max="13834" width="12.54296875" style="1" customWidth="1"/>
    <col min="13835" max="13835" width="14" style="1" customWidth="1"/>
    <col min="13836" max="14080" width="9.1796875" style="1"/>
    <col min="14081" max="14081" width="18" style="1" customWidth="1"/>
    <col min="14082" max="14084" width="10.453125" style="1" customWidth="1"/>
    <col min="14085" max="14085" width="9.1796875" style="1"/>
    <col min="14086" max="14086" width="9.81640625" style="1" customWidth="1"/>
    <col min="14087" max="14087" width="12.453125" style="1" customWidth="1"/>
    <col min="14088" max="14088" width="10" style="1" customWidth="1"/>
    <col min="14089" max="14089" width="11.26953125" style="1" customWidth="1"/>
    <col min="14090" max="14090" width="12.54296875" style="1" customWidth="1"/>
    <col min="14091" max="14091" width="14" style="1" customWidth="1"/>
    <col min="14092" max="14336" width="9.1796875" style="1"/>
    <col min="14337" max="14337" width="18" style="1" customWidth="1"/>
    <col min="14338" max="14340" width="10.453125" style="1" customWidth="1"/>
    <col min="14341" max="14341" width="9.1796875" style="1"/>
    <col min="14342" max="14342" width="9.81640625" style="1" customWidth="1"/>
    <col min="14343" max="14343" width="12.453125" style="1" customWidth="1"/>
    <col min="14344" max="14344" width="10" style="1" customWidth="1"/>
    <col min="14345" max="14345" width="11.26953125" style="1" customWidth="1"/>
    <col min="14346" max="14346" width="12.54296875" style="1" customWidth="1"/>
    <col min="14347" max="14347" width="14" style="1" customWidth="1"/>
    <col min="14348" max="14592" width="9.1796875" style="1"/>
    <col min="14593" max="14593" width="18" style="1" customWidth="1"/>
    <col min="14594" max="14596" width="10.453125" style="1" customWidth="1"/>
    <col min="14597" max="14597" width="9.1796875" style="1"/>
    <col min="14598" max="14598" width="9.81640625" style="1" customWidth="1"/>
    <col min="14599" max="14599" width="12.453125" style="1" customWidth="1"/>
    <col min="14600" max="14600" width="10" style="1" customWidth="1"/>
    <col min="14601" max="14601" width="11.26953125" style="1" customWidth="1"/>
    <col min="14602" max="14602" width="12.54296875" style="1" customWidth="1"/>
    <col min="14603" max="14603" width="14" style="1" customWidth="1"/>
    <col min="14604" max="14848" width="9.1796875" style="1"/>
    <col min="14849" max="14849" width="18" style="1" customWidth="1"/>
    <col min="14850" max="14852" width="10.453125" style="1" customWidth="1"/>
    <col min="14853" max="14853" width="9.1796875" style="1"/>
    <col min="14854" max="14854" width="9.81640625" style="1" customWidth="1"/>
    <col min="14855" max="14855" width="12.453125" style="1" customWidth="1"/>
    <col min="14856" max="14856" width="10" style="1" customWidth="1"/>
    <col min="14857" max="14857" width="11.26953125" style="1" customWidth="1"/>
    <col min="14858" max="14858" width="12.54296875" style="1" customWidth="1"/>
    <col min="14859" max="14859" width="14" style="1" customWidth="1"/>
    <col min="14860" max="15104" width="9.1796875" style="1"/>
    <col min="15105" max="15105" width="18" style="1" customWidth="1"/>
    <col min="15106" max="15108" width="10.453125" style="1" customWidth="1"/>
    <col min="15109" max="15109" width="9.1796875" style="1"/>
    <col min="15110" max="15110" width="9.81640625" style="1" customWidth="1"/>
    <col min="15111" max="15111" width="12.453125" style="1" customWidth="1"/>
    <col min="15112" max="15112" width="10" style="1" customWidth="1"/>
    <col min="15113" max="15113" width="11.26953125" style="1" customWidth="1"/>
    <col min="15114" max="15114" width="12.54296875" style="1" customWidth="1"/>
    <col min="15115" max="15115" width="14" style="1" customWidth="1"/>
    <col min="15116" max="15360" width="9.1796875" style="1"/>
    <col min="15361" max="15361" width="18" style="1" customWidth="1"/>
    <col min="15362" max="15364" width="10.453125" style="1" customWidth="1"/>
    <col min="15365" max="15365" width="9.1796875" style="1"/>
    <col min="15366" max="15366" width="9.81640625" style="1" customWidth="1"/>
    <col min="15367" max="15367" width="12.453125" style="1" customWidth="1"/>
    <col min="15368" max="15368" width="10" style="1" customWidth="1"/>
    <col min="15369" max="15369" width="11.26953125" style="1" customWidth="1"/>
    <col min="15370" max="15370" width="12.54296875" style="1" customWidth="1"/>
    <col min="15371" max="15371" width="14" style="1" customWidth="1"/>
    <col min="15372" max="15616" width="9.1796875" style="1"/>
    <col min="15617" max="15617" width="18" style="1" customWidth="1"/>
    <col min="15618" max="15620" width="10.453125" style="1" customWidth="1"/>
    <col min="15621" max="15621" width="9.1796875" style="1"/>
    <col min="15622" max="15622" width="9.81640625" style="1" customWidth="1"/>
    <col min="15623" max="15623" width="12.453125" style="1" customWidth="1"/>
    <col min="15624" max="15624" width="10" style="1" customWidth="1"/>
    <col min="15625" max="15625" width="11.26953125" style="1" customWidth="1"/>
    <col min="15626" max="15626" width="12.54296875" style="1" customWidth="1"/>
    <col min="15627" max="15627" width="14" style="1" customWidth="1"/>
    <col min="15628" max="15872" width="9.1796875" style="1"/>
    <col min="15873" max="15873" width="18" style="1" customWidth="1"/>
    <col min="15874" max="15876" width="10.453125" style="1" customWidth="1"/>
    <col min="15877" max="15877" width="9.1796875" style="1"/>
    <col min="15878" max="15878" width="9.81640625" style="1" customWidth="1"/>
    <col min="15879" max="15879" width="12.453125" style="1" customWidth="1"/>
    <col min="15880" max="15880" width="10" style="1" customWidth="1"/>
    <col min="15881" max="15881" width="11.26953125" style="1" customWidth="1"/>
    <col min="15882" max="15882" width="12.54296875" style="1" customWidth="1"/>
    <col min="15883" max="15883" width="14" style="1" customWidth="1"/>
    <col min="15884" max="16128" width="9.1796875" style="1"/>
    <col min="16129" max="16129" width="18" style="1" customWidth="1"/>
    <col min="16130" max="16132" width="10.453125" style="1" customWidth="1"/>
    <col min="16133" max="16133" width="9.1796875" style="1"/>
    <col min="16134" max="16134" width="9.81640625" style="1" customWidth="1"/>
    <col min="16135" max="16135" width="12.453125" style="1" customWidth="1"/>
    <col min="16136" max="16136" width="10" style="1" customWidth="1"/>
    <col min="16137" max="16137" width="11.26953125" style="1" customWidth="1"/>
    <col min="16138" max="16138" width="12.54296875" style="1" customWidth="1"/>
    <col min="16139" max="16139" width="14" style="1" customWidth="1"/>
    <col min="16140" max="16384" width="9.1796875" style="1"/>
  </cols>
  <sheetData>
    <row r="1" spans="1:11" x14ac:dyDescent="0.25">
      <c r="E1" s="3" t="s">
        <v>66</v>
      </c>
    </row>
    <row r="2" spans="1:11" s="12" customFormat="1" ht="25" x14ac:dyDescent="0.25">
      <c r="A2" s="6" t="s">
        <v>67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1" t="s">
        <v>10</v>
      </c>
    </row>
    <row r="3" spans="1:11" ht="13" x14ac:dyDescent="0.3">
      <c r="A3" s="13" t="s">
        <v>68</v>
      </c>
      <c r="B3" s="14"/>
      <c r="C3" s="14"/>
      <c r="D3" s="14"/>
      <c r="E3" s="15"/>
      <c r="F3" s="16"/>
      <c r="G3" s="17"/>
      <c r="H3" s="17"/>
      <c r="I3" s="17"/>
      <c r="J3" s="18"/>
    </row>
    <row r="4" spans="1:11" x14ac:dyDescent="0.25">
      <c r="A4" s="19" t="s">
        <v>69</v>
      </c>
      <c r="B4" s="20">
        <v>3274</v>
      </c>
      <c r="C4" s="20">
        <v>2526</v>
      </c>
      <c r="D4" s="117">
        <v>3341</v>
      </c>
      <c r="E4" s="119">
        <v>3525</v>
      </c>
      <c r="F4" s="21">
        <v>2000</v>
      </c>
      <c r="G4" s="22">
        <v>2000</v>
      </c>
      <c r="H4" s="22">
        <f t="shared" ref="H4:I6" si="0">G4*105%</f>
        <v>2100</v>
      </c>
      <c r="I4" s="22">
        <f t="shared" si="0"/>
        <v>2205</v>
      </c>
      <c r="J4" s="23">
        <v>2000</v>
      </c>
      <c r="K4" s="24"/>
    </row>
    <row r="5" spans="1:11" x14ac:dyDescent="0.25">
      <c r="A5" s="19" t="s">
        <v>23</v>
      </c>
      <c r="B5" s="20">
        <v>343</v>
      </c>
      <c r="C5" s="20">
        <v>60</v>
      </c>
      <c r="D5" s="117">
        <v>110</v>
      </c>
      <c r="E5" s="119">
        <v>400</v>
      </c>
      <c r="F5" s="21">
        <v>400</v>
      </c>
      <c r="G5" s="22">
        <v>400</v>
      </c>
      <c r="H5" s="22">
        <f t="shared" si="0"/>
        <v>420</v>
      </c>
      <c r="I5" s="22">
        <f t="shared" si="0"/>
        <v>441</v>
      </c>
      <c r="J5" s="23">
        <v>400</v>
      </c>
    </row>
    <row r="6" spans="1:11" x14ac:dyDescent="0.25">
      <c r="A6" s="19" t="s">
        <v>70</v>
      </c>
      <c r="B6" s="20">
        <v>374</v>
      </c>
      <c r="C6" s="20">
        <v>365</v>
      </c>
      <c r="D6" s="117">
        <v>352</v>
      </c>
      <c r="E6" s="119">
        <v>440</v>
      </c>
      <c r="F6" s="21">
        <v>250</v>
      </c>
      <c r="G6" s="22">
        <v>440</v>
      </c>
      <c r="H6" s="22">
        <f t="shared" si="0"/>
        <v>462</v>
      </c>
      <c r="I6" s="22">
        <f t="shared" si="0"/>
        <v>485.1</v>
      </c>
      <c r="J6" s="23">
        <v>350</v>
      </c>
    </row>
    <row r="7" spans="1:11" x14ac:dyDescent="0.25">
      <c r="A7" s="19" t="s">
        <v>71</v>
      </c>
      <c r="B7" s="20"/>
      <c r="C7" s="20"/>
      <c r="D7" s="117"/>
      <c r="E7" s="119">
        <v>1750</v>
      </c>
      <c r="F7" s="21">
        <v>1500</v>
      </c>
      <c r="G7" s="22">
        <v>0</v>
      </c>
      <c r="H7" s="22">
        <v>1500</v>
      </c>
      <c r="I7" s="22">
        <v>1500</v>
      </c>
      <c r="J7" s="23">
        <v>0</v>
      </c>
    </row>
    <row r="8" spans="1:11" ht="26" x14ac:dyDescent="0.25">
      <c r="A8" s="13" t="s">
        <v>65</v>
      </c>
      <c r="B8" s="25">
        <f>SUM(B4:B6)</f>
        <v>3991</v>
      </c>
      <c r="C8" s="25">
        <f>SUM(C4:C6)</f>
        <v>2951</v>
      </c>
      <c r="D8" s="25">
        <f>SUM(D4:D6)</f>
        <v>3803</v>
      </c>
      <c r="E8" s="33">
        <f t="shared" ref="E8" si="1">SUM(E4:E7)</f>
        <v>6115</v>
      </c>
      <c r="F8" s="26">
        <f t="shared" ref="F8:J8" si="2">SUM(F4:F7)</f>
        <v>4150</v>
      </c>
      <c r="G8" s="27">
        <f t="shared" si="2"/>
        <v>2840</v>
      </c>
      <c r="H8" s="27">
        <f t="shared" si="2"/>
        <v>4482</v>
      </c>
      <c r="I8" s="27">
        <f t="shared" si="2"/>
        <v>4631.1000000000004</v>
      </c>
      <c r="J8" s="28">
        <f t="shared" si="2"/>
        <v>2750</v>
      </c>
    </row>
    <row r="9" spans="1:11" s="32" customFormat="1" ht="13" x14ac:dyDescent="0.3">
      <c r="A9" s="13" t="s">
        <v>41</v>
      </c>
      <c r="B9" s="25"/>
      <c r="C9" s="25"/>
      <c r="D9" s="118"/>
      <c r="E9" s="120"/>
      <c r="F9" s="29"/>
      <c r="G9" s="30"/>
      <c r="H9" s="30"/>
      <c r="I9" s="30"/>
      <c r="J9" s="31"/>
    </row>
    <row r="10" spans="1:11" x14ac:dyDescent="0.25">
      <c r="A10" s="19" t="s">
        <v>72</v>
      </c>
      <c r="B10" s="20">
        <v>5359</v>
      </c>
      <c r="C10" s="20">
        <v>4932</v>
      </c>
      <c r="D10" s="117">
        <v>5282</v>
      </c>
      <c r="E10" s="119">
        <v>5250</v>
      </c>
      <c r="F10" s="21">
        <v>2000</v>
      </c>
      <c r="G10" s="22">
        <v>2000</v>
      </c>
      <c r="H10" s="22">
        <f>G10*105%</f>
        <v>2100</v>
      </c>
      <c r="I10" s="22">
        <f>H10*105%</f>
        <v>2205</v>
      </c>
      <c r="J10" s="23">
        <v>2000</v>
      </c>
    </row>
    <row r="11" spans="1:11" ht="25" x14ac:dyDescent="0.25">
      <c r="A11" s="19" t="s">
        <v>73</v>
      </c>
      <c r="B11" s="20">
        <v>966</v>
      </c>
      <c r="C11" s="20">
        <v>1341</v>
      </c>
      <c r="D11" s="117">
        <v>952</v>
      </c>
      <c r="E11" s="119">
        <v>1000</v>
      </c>
      <c r="F11" s="21">
        <v>500</v>
      </c>
      <c r="G11" s="22">
        <v>500</v>
      </c>
      <c r="H11" s="22">
        <f>G11*105%</f>
        <v>525</v>
      </c>
      <c r="I11" s="22">
        <f>H11*105%</f>
        <v>551.25</v>
      </c>
      <c r="J11" s="23">
        <v>500</v>
      </c>
    </row>
    <row r="12" spans="1:11" ht="13" x14ac:dyDescent="0.25">
      <c r="A12" s="13" t="s">
        <v>44</v>
      </c>
      <c r="B12" s="25">
        <f t="shared" ref="B12:J12" si="3">SUM(B10:B11)</f>
        <v>6325</v>
      </c>
      <c r="C12" s="25">
        <f t="shared" si="3"/>
        <v>6273</v>
      </c>
      <c r="D12" s="25">
        <f t="shared" si="3"/>
        <v>6234</v>
      </c>
      <c r="E12" s="33">
        <f t="shared" ref="E12" si="4">SUM(E10:E11)</f>
        <v>6250</v>
      </c>
      <c r="F12" s="33">
        <f t="shared" si="3"/>
        <v>2500</v>
      </c>
      <c r="G12" s="34">
        <f t="shared" si="3"/>
        <v>2500</v>
      </c>
      <c r="H12" s="34">
        <f t="shared" si="3"/>
        <v>2625</v>
      </c>
      <c r="I12" s="34">
        <f t="shared" si="3"/>
        <v>2756.25</v>
      </c>
      <c r="J12" s="28">
        <f t="shared" si="3"/>
        <v>2500</v>
      </c>
    </row>
    <row r="13" spans="1:11" ht="13" x14ac:dyDescent="0.25">
      <c r="A13" s="35" t="s">
        <v>74</v>
      </c>
      <c r="B13" s="36">
        <f t="shared" ref="B13:J13" si="5">SUM(B12-B8)</f>
        <v>2334</v>
      </c>
      <c r="C13" s="36">
        <f t="shared" si="5"/>
        <v>3322</v>
      </c>
      <c r="D13" s="36">
        <f t="shared" si="5"/>
        <v>2431</v>
      </c>
      <c r="E13" s="37">
        <f t="shared" ref="E13" si="6">SUM(E12-E8)</f>
        <v>135</v>
      </c>
      <c r="F13" s="37">
        <f t="shared" si="5"/>
        <v>-1650</v>
      </c>
      <c r="G13" s="38">
        <f t="shared" si="5"/>
        <v>-340</v>
      </c>
      <c r="H13" s="38">
        <f t="shared" si="5"/>
        <v>-1857</v>
      </c>
      <c r="I13" s="38">
        <f t="shared" si="5"/>
        <v>-1874.8500000000004</v>
      </c>
      <c r="J13" s="39">
        <f t="shared" si="5"/>
        <v>-250</v>
      </c>
    </row>
    <row r="14" spans="1:11" x14ac:dyDescent="0.25">
      <c r="B14" s="40"/>
      <c r="C14" s="41"/>
      <c r="D14" s="41"/>
      <c r="E14" s="42"/>
    </row>
    <row r="19" spans="1:9" ht="13" x14ac:dyDescent="0.3">
      <c r="A19" s="32"/>
      <c r="B19" s="44"/>
      <c r="C19" s="44"/>
      <c r="D19" s="44"/>
      <c r="F19" s="45"/>
      <c r="G19" s="46"/>
      <c r="H19" s="46"/>
      <c r="I19" s="46"/>
    </row>
  </sheetData>
  <phoneticPr fontId="26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1645-55FF-4EFD-B761-7905A2579299}">
  <dimension ref="A1:L36"/>
  <sheetViews>
    <sheetView workbookViewId="0">
      <selection activeCell="J18" sqref="J18"/>
    </sheetView>
  </sheetViews>
  <sheetFormatPr defaultColWidth="9.26953125" defaultRowHeight="13" x14ac:dyDescent="0.3"/>
  <cols>
    <col min="1" max="1" width="34.453125" style="156" bestFit="1" customWidth="1"/>
    <col min="2" max="2" width="7.26953125" style="44" bestFit="1" customWidth="1"/>
    <col min="3" max="4" width="7.7265625" style="44" bestFit="1" customWidth="1"/>
    <col min="5" max="5" width="8.1796875" style="196" bestFit="1" customWidth="1"/>
    <col min="6" max="6" width="10.7265625" style="196" bestFit="1" customWidth="1"/>
    <col min="7" max="7" width="8.54296875" style="197" customWidth="1"/>
    <col min="8" max="8" width="9.7265625" style="197" customWidth="1"/>
    <col min="9" max="9" width="8.81640625" style="197" bestFit="1" customWidth="1"/>
    <col min="10" max="10" width="13" style="167" bestFit="1" customWidth="1"/>
    <col min="11" max="11" width="9.26953125" style="156" bestFit="1"/>
    <col min="12" max="256" width="9.26953125" style="156"/>
    <col min="257" max="257" width="34.453125" style="156" bestFit="1" customWidth="1"/>
    <col min="258" max="258" width="11.26953125" style="156" customWidth="1"/>
    <col min="259" max="260" width="12" style="156" customWidth="1"/>
    <col min="261" max="261" width="9.7265625" style="156" customWidth="1"/>
    <col min="262" max="262" width="11.26953125" style="156" customWidth="1"/>
    <col min="263" max="263" width="8.453125" style="156" customWidth="1"/>
    <col min="264" max="264" width="8.54296875" style="156" customWidth="1"/>
    <col min="265" max="265" width="9.7265625" style="156" customWidth="1"/>
    <col min="266" max="266" width="14.7265625" style="156" customWidth="1"/>
    <col min="267" max="267" width="9.26953125" style="156" bestFit="1"/>
    <col min="268" max="512" width="9.26953125" style="156"/>
    <col min="513" max="513" width="34.453125" style="156" bestFit="1" customWidth="1"/>
    <col min="514" max="514" width="11.26953125" style="156" customWidth="1"/>
    <col min="515" max="516" width="12" style="156" customWidth="1"/>
    <col min="517" max="517" width="9.7265625" style="156" customWidth="1"/>
    <col min="518" max="518" width="11.26953125" style="156" customWidth="1"/>
    <col min="519" max="519" width="8.453125" style="156" customWidth="1"/>
    <col min="520" max="520" width="8.54296875" style="156" customWidth="1"/>
    <col min="521" max="521" width="9.7265625" style="156" customWidth="1"/>
    <col min="522" max="522" width="14.7265625" style="156" customWidth="1"/>
    <col min="523" max="523" width="9.26953125" style="156" bestFit="1"/>
    <col min="524" max="768" width="9.26953125" style="156"/>
    <col min="769" max="769" width="34.453125" style="156" bestFit="1" customWidth="1"/>
    <col min="770" max="770" width="11.26953125" style="156" customWidth="1"/>
    <col min="771" max="772" width="12" style="156" customWidth="1"/>
    <col min="773" max="773" width="9.7265625" style="156" customWidth="1"/>
    <col min="774" max="774" width="11.26953125" style="156" customWidth="1"/>
    <col min="775" max="775" width="8.453125" style="156" customWidth="1"/>
    <col min="776" max="776" width="8.54296875" style="156" customWidth="1"/>
    <col min="777" max="777" width="9.7265625" style="156" customWidth="1"/>
    <col min="778" max="778" width="14.7265625" style="156" customWidth="1"/>
    <col min="779" max="779" width="9.26953125" style="156" bestFit="1"/>
    <col min="780" max="1024" width="9.26953125" style="156"/>
    <col min="1025" max="1025" width="34.453125" style="156" bestFit="1" customWidth="1"/>
    <col min="1026" max="1026" width="11.26953125" style="156" customWidth="1"/>
    <col min="1027" max="1028" width="12" style="156" customWidth="1"/>
    <col min="1029" max="1029" width="9.7265625" style="156" customWidth="1"/>
    <col min="1030" max="1030" width="11.26953125" style="156" customWidth="1"/>
    <col min="1031" max="1031" width="8.453125" style="156" customWidth="1"/>
    <col min="1032" max="1032" width="8.54296875" style="156" customWidth="1"/>
    <col min="1033" max="1033" width="9.7265625" style="156" customWidth="1"/>
    <col min="1034" max="1034" width="14.7265625" style="156" customWidth="1"/>
    <col min="1035" max="1035" width="9.26953125" style="156" bestFit="1"/>
    <col min="1036" max="1280" width="9.26953125" style="156"/>
    <col min="1281" max="1281" width="34.453125" style="156" bestFit="1" customWidth="1"/>
    <col min="1282" max="1282" width="11.26953125" style="156" customWidth="1"/>
    <col min="1283" max="1284" width="12" style="156" customWidth="1"/>
    <col min="1285" max="1285" width="9.7265625" style="156" customWidth="1"/>
    <col min="1286" max="1286" width="11.26953125" style="156" customWidth="1"/>
    <col min="1287" max="1287" width="8.453125" style="156" customWidth="1"/>
    <col min="1288" max="1288" width="8.54296875" style="156" customWidth="1"/>
    <col min="1289" max="1289" width="9.7265625" style="156" customWidth="1"/>
    <col min="1290" max="1290" width="14.7265625" style="156" customWidth="1"/>
    <col min="1291" max="1291" width="9.26953125" style="156" bestFit="1"/>
    <col min="1292" max="1536" width="9.26953125" style="156"/>
    <col min="1537" max="1537" width="34.453125" style="156" bestFit="1" customWidth="1"/>
    <col min="1538" max="1538" width="11.26953125" style="156" customWidth="1"/>
    <col min="1539" max="1540" width="12" style="156" customWidth="1"/>
    <col min="1541" max="1541" width="9.7265625" style="156" customWidth="1"/>
    <col min="1542" max="1542" width="11.26953125" style="156" customWidth="1"/>
    <col min="1543" max="1543" width="8.453125" style="156" customWidth="1"/>
    <col min="1544" max="1544" width="8.54296875" style="156" customWidth="1"/>
    <col min="1545" max="1545" width="9.7265625" style="156" customWidth="1"/>
    <col min="1546" max="1546" width="14.7265625" style="156" customWidth="1"/>
    <col min="1547" max="1547" width="9.26953125" style="156" bestFit="1"/>
    <col min="1548" max="1792" width="9.26953125" style="156"/>
    <col min="1793" max="1793" width="34.453125" style="156" bestFit="1" customWidth="1"/>
    <col min="1794" max="1794" width="11.26953125" style="156" customWidth="1"/>
    <col min="1795" max="1796" width="12" style="156" customWidth="1"/>
    <col min="1797" max="1797" width="9.7265625" style="156" customWidth="1"/>
    <col min="1798" max="1798" width="11.26953125" style="156" customWidth="1"/>
    <col min="1799" max="1799" width="8.453125" style="156" customWidth="1"/>
    <col min="1800" max="1800" width="8.54296875" style="156" customWidth="1"/>
    <col min="1801" max="1801" width="9.7265625" style="156" customWidth="1"/>
    <col min="1802" max="1802" width="14.7265625" style="156" customWidth="1"/>
    <col min="1803" max="1803" width="9.26953125" style="156" bestFit="1"/>
    <col min="1804" max="2048" width="9.26953125" style="156"/>
    <col min="2049" max="2049" width="34.453125" style="156" bestFit="1" customWidth="1"/>
    <col min="2050" max="2050" width="11.26953125" style="156" customWidth="1"/>
    <col min="2051" max="2052" width="12" style="156" customWidth="1"/>
    <col min="2053" max="2053" width="9.7265625" style="156" customWidth="1"/>
    <col min="2054" max="2054" width="11.26953125" style="156" customWidth="1"/>
    <col min="2055" max="2055" width="8.453125" style="156" customWidth="1"/>
    <col min="2056" max="2056" width="8.54296875" style="156" customWidth="1"/>
    <col min="2057" max="2057" width="9.7265625" style="156" customWidth="1"/>
    <col min="2058" max="2058" width="14.7265625" style="156" customWidth="1"/>
    <col min="2059" max="2059" width="9.26953125" style="156" bestFit="1"/>
    <col min="2060" max="2304" width="9.26953125" style="156"/>
    <col min="2305" max="2305" width="34.453125" style="156" bestFit="1" customWidth="1"/>
    <col min="2306" max="2306" width="11.26953125" style="156" customWidth="1"/>
    <col min="2307" max="2308" width="12" style="156" customWidth="1"/>
    <col min="2309" max="2309" width="9.7265625" style="156" customWidth="1"/>
    <col min="2310" max="2310" width="11.26953125" style="156" customWidth="1"/>
    <col min="2311" max="2311" width="8.453125" style="156" customWidth="1"/>
    <col min="2312" max="2312" width="8.54296875" style="156" customWidth="1"/>
    <col min="2313" max="2313" width="9.7265625" style="156" customWidth="1"/>
    <col min="2314" max="2314" width="14.7265625" style="156" customWidth="1"/>
    <col min="2315" max="2315" width="9.26953125" style="156" bestFit="1"/>
    <col min="2316" max="2560" width="9.26953125" style="156"/>
    <col min="2561" max="2561" width="34.453125" style="156" bestFit="1" customWidth="1"/>
    <col min="2562" max="2562" width="11.26953125" style="156" customWidth="1"/>
    <col min="2563" max="2564" width="12" style="156" customWidth="1"/>
    <col min="2565" max="2565" width="9.7265625" style="156" customWidth="1"/>
    <col min="2566" max="2566" width="11.26953125" style="156" customWidth="1"/>
    <col min="2567" max="2567" width="8.453125" style="156" customWidth="1"/>
    <col min="2568" max="2568" width="8.54296875" style="156" customWidth="1"/>
    <col min="2569" max="2569" width="9.7265625" style="156" customWidth="1"/>
    <col min="2570" max="2570" width="14.7265625" style="156" customWidth="1"/>
    <col min="2571" max="2571" width="9.26953125" style="156" bestFit="1"/>
    <col min="2572" max="2816" width="9.26953125" style="156"/>
    <col min="2817" max="2817" width="34.453125" style="156" bestFit="1" customWidth="1"/>
    <col min="2818" max="2818" width="11.26953125" style="156" customWidth="1"/>
    <col min="2819" max="2820" width="12" style="156" customWidth="1"/>
    <col min="2821" max="2821" width="9.7265625" style="156" customWidth="1"/>
    <col min="2822" max="2822" width="11.26953125" style="156" customWidth="1"/>
    <col min="2823" max="2823" width="8.453125" style="156" customWidth="1"/>
    <col min="2824" max="2824" width="8.54296875" style="156" customWidth="1"/>
    <col min="2825" max="2825" width="9.7265625" style="156" customWidth="1"/>
    <col min="2826" max="2826" width="14.7265625" style="156" customWidth="1"/>
    <col min="2827" max="2827" width="9.26953125" style="156" bestFit="1"/>
    <col min="2828" max="3072" width="9.26953125" style="156"/>
    <col min="3073" max="3073" width="34.453125" style="156" bestFit="1" customWidth="1"/>
    <col min="3074" max="3074" width="11.26953125" style="156" customWidth="1"/>
    <col min="3075" max="3076" width="12" style="156" customWidth="1"/>
    <col min="3077" max="3077" width="9.7265625" style="156" customWidth="1"/>
    <col min="3078" max="3078" width="11.26953125" style="156" customWidth="1"/>
    <col min="3079" max="3079" width="8.453125" style="156" customWidth="1"/>
    <col min="3080" max="3080" width="8.54296875" style="156" customWidth="1"/>
    <col min="3081" max="3081" width="9.7265625" style="156" customWidth="1"/>
    <col min="3082" max="3082" width="14.7265625" style="156" customWidth="1"/>
    <col min="3083" max="3083" width="9.26953125" style="156" bestFit="1"/>
    <col min="3084" max="3328" width="9.26953125" style="156"/>
    <col min="3329" max="3329" width="34.453125" style="156" bestFit="1" customWidth="1"/>
    <col min="3330" max="3330" width="11.26953125" style="156" customWidth="1"/>
    <col min="3331" max="3332" width="12" style="156" customWidth="1"/>
    <col min="3333" max="3333" width="9.7265625" style="156" customWidth="1"/>
    <col min="3334" max="3334" width="11.26953125" style="156" customWidth="1"/>
    <col min="3335" max="3335" width="8.453125" style="156" customWidth="1"/>
    <col min="3336" max="3336" width="8.54296875" style="156" customWidth="1"/>
    <col min="3337" max="3337" width="9.7265625" style="156" customWidth="1"/>
    <col min="3338" max="3338" width="14.7265625" style="156" customWidth="1"/>
    <col min="3339" max="3339" width="9.26953125" style="156" bestFit="1"/>
    <col min="3340" max="3584" width="9.26953125" style="156"/>
    <col min="3585" max="3585" width="34.453125" style="156" bestFit="1" customWidth="1"/>
    <col min="3586" max="3586" width="11.26953125" style="156" customWidth="1"/>
    <col min="3587" max="3588" width="12" style="156" customWidth="1"/>
    <col min="3589" max="3589" width="9.7265625" style="156" customWidth="1"/>
    <col min="3590" max="3590" width="11.26953125" style="156" customWidth="1"/>
    <col min="3591" max="3591" width="8.453125" style="156" customWidth="1"/>
    <col min="3592" max="3592" width="8.54296875" style="156" customWidth="1"/>
    <col min="3593" max="3593" width="9.7265625" style="156" customWidth="1"/>
    <col min="3594" max="3594" width="14.7265625" style="156" customWidth="1"/>
    <col min="3595" max="3595" width="9.26953125" style="156" bestFit="1"/>
    <col min="3596" max="3840" width="9.26953125" style="156"/>
    <col min="3841" max="3841" width="34.453125" style="156" bestFit="1" customWidth="1"/>
    <col min="3842" max="3842" width="11.26953125" style="156" customWidth="1"/>
    <col min="3843" max="3844" width="12" style="156" customWidth="1"/>
    <col min="3845" max="3845" width="9.7265625" style="156" customWidth="1"/>
    <col min="3846" max="3846" width="11.26953125" style="156" customWidth="1"/>
    <col min="3847" max="3847" width="8.453125" style="156" customWidth="1"/>
    <col min="3848" max="3848" width="8.54296875" style="156" customWidth="1"/>
    <col min="3849" max="3849" width="9.7265625" style="156" customWidth="1"/>
    <col min="3850" max="3850" width="14.7265625" style="156" customWidth="1"/>
    <col min="3851" max="3851" width="9.26953125" style="156" bestFit="1"/>
    <col min="3852" max="4096" width="9.26953125" style="156"/>
    <col min="4097" max="4097" width="34.453125" style="156" bestFit="1" customWidth="1"/>
    <col min="4098" max="4098" width="11.26953125" style="156" customWidth="1"/>
    <col min="4099" max="4100" width="12" style="156" customWidth="1"/>
    <col min="4101" max="4101" width="9.7265625" style="156" customWidth="1"/>
    <col min="4102" max="4102" width="11.26953125" style="156" customWidth="1"/>
    <col min="4103" max="4103" width="8.453125" style="156" customWidth="1"/>
    <col min="4104" max="4104" width="8.54296875" style="156" customWidth="1"/>
    <col min="4105" max="4105" width="9.7265625" style="156" customWidth="1"/>
    <col min="4106" max="4106" width="14.7265625" style="156" customWidth="1"/>
    <col min="4107" max="4107" width="9.26953125" style="156" bestFit="1"/>
    <col min="4108" max="4352" width="9.26953125" style="156"/>
    <col min="4353" max="4353" width="34.453125" style="156" bestFit="1" customWidth="1"/>
    <col min="4354" max="4354" width="11.26953125" style="156" customWidth="1"/>
    <col min="4355" max="4356" width="12" style="156" customWidth="1"/>
    <col min="4357" max="4357" width="9.7265625" style="156" customWidth="1"/>
    <col min="4358" max="4358" width="11.26953125" style="156" customWidth="1"/>
    <col min="4359" max="4359" width="8.453125" style="156" customWidth="1"/>
    <col min="4360" max="4360" width="8.54296875" style="156" customWidth="1"/>
    <col min="4361" max="4361" width="9.7265625" style="156" customWidth="1"/>
    <col min="4362" max="4362" width="14.7265625" style="156" customWidth="1"/>
    <col min="4363" max="4363" width="9.26953125" style="156" bestFit="1"/>
    <col min="4364" max="4608" width="9.26953125" style="156"/>
    <col min="4609" max="4609" width="34.453125" style="156" bestFit="1" customWidth="1"/>
    <col min="4610" max="4610" width="11.26953125" style="156" customWidth="1"/>
    <col min="4611" max="4612" width="12" style="156" customWidth="1"/>
    <col min="4613" max="4613" width="9.7265625" style="156" customWidth="1"/>
    <col min="4614" max="4614" width="11.26953125" style="156" customWidth="1"/>
    <col min="4615" max="4615" width="8.453125" style="156" customWidth="1"/>
    <col min="4616" max="4616" width="8.54296875" style="156" customWidth="1"/>
    <col min="4617" max="4617" width="9.7265625" style="156" customWidth="1"/>
    <col min="4618" max="4618" width="14.7265625" style="156" customWidth="1"/>
    <col min="4619" max="4619" width="9.26953125" style="156" bestFit="1"/>
    <col min="4620" max="4864" width="9.26953125" style="156"/>
    <col min="4865" max="4865" width="34.453125" style="156" bestFit="1" customWidth="1"/>
    <col min="4866" max="4866" width="11.26953125" style="156" customWidth="1"/>
    <col min="4867" max="4868" width="12" style="156" customWidth="1"/>
    <col min="4869" max="4869" width="9.7265625" style="156" customWidth="1"/>
    <col min="4870" max="4870" width="11.26953125" style="156" customWidth="1"/>
    <col min="4871" max="4871" width="8.453125" style="156" customWidth="1"/>
    <col min="4872" max="4872" width="8.54296875" style="156" customWidth="1"/>
    <col min="4873" max="4873" width="9.7265625" style="156" customWidth="1"/>
    <col min="4874" max="4874" width="14.7265625" style="156" customWidth="1"/>
    <col min="4875" max="4875" width="9.26953125" style="156" bestFit="1"/>
    <col min="4876" max="5120" width="9.26953125" style="156"/>
    <col min="5121" max="5121" width="34.453125" style="156" bestFit="1" customWidth="1"/>
    <col min="5122" max="5122" width="11.26953125" style="156" customWidth="1"/>
    <col min="5123" max="5124" width="12" style="156" customWidth="1"/>
    <col min="5125" max="5125" width="9.7265625" style="156" customWidth="1"/>
    <col min="5126" max="5126" width="11.26953125" style="156" customWidth="1"/>
    <col min="5127" max="5127" width="8.453125" style="156" customWidth="1"/>
    <col min="5128" max="5128" width="8.54296875" style="156" customWidth="1"/>
    <col min="5129" max="5129" width="9.7265625" style="156" customWidth="1"/>
    <col min="5130" max="5130" width="14.7265625" style="156" customWidth="1"/>
    <col min="5131" max="5131" width="9.26953125" style="156" bestFit="1"/>
    <col min="5132" max="5376" width="9.26953125" style="156"/>
    <col min="5377" max="5377" width="34.453125" style="156" bestFit="1" customWidth="1"/>
    <col min="5378" max="5378" width="11.26953125" style="156" customWidth="1"/>
    <col min="5379" max="5380" width="12" style="156" customWidth="1"/>
    <col min="5381" max="5381" width="9.7265625" style="156" customWidth="1"/>
    <col min="5382" max="5382" width="11.26953125" style="156" customWidth="1"/>
    <col min="5383" max="5383" width="8.453125" style="156" customWidth="1"/>
    <col min="5384" max="5384" width="8.54296875" style="156" customWidth="1"/>
    <col min="5385" max="5385" width="9.7265625" style="156" customWidth="1"/>
    <col min="5386" max="5386" width="14.7265625" style="156" customWidth="1"/>
    <col min="5387" max="5387" width="9.26953125" style="156" bestFit="1"/>
    <col min="5388" max="5632" width="9.26953125" style="156"/>
    <col min="5633" max="5633" width="34.453125" style="156" bestFit="1" customWidth="1"/>
    <col min="5634" max="5634" width="11.26953125" style="156" customWidth="1"/>
    <col min="5635" max="5636" width="12" style="156" customWidth="1"/>
    <col min="5637" max="5637" width="9.7265625" style="156" customWidth="1"/>
    <col min="5638" max="5638" width="11.26953125" style="156" customWidth="1"/>
    <col min="5639" max="5639" width="8.453125" style="156" customWidth="1"/>
    <col min="5640" max="5640" width="8.54296875" style="156" customWidth="1"/>
    <col min="5641" max="5641" width="9.7265625" style="156" customWidth="1"/>
    <col min="5642" max="5642" width="14.7265625" style="156" customWidth="1"/>
    <col min="5643" max="5643" width="9.26953125" style="156" bestFit="1"/>
    <col min="5644" max="5888" width="9.26953125" style="156"/>
    <col min="5889" max="5889" width="34.453125" style="156" bestFit="1" customWidth="1"/>
    <col min="5890" max="5890" width="11.26953125" style="156" customWidth="1"/>
    <col min="5891" max="5892" width="12" style="156" customWidth="1"/>
    <col min="5893" max="5893" width="9.7265625" style="156" customWidth="1"/>
    <col min="5894" max="5894" width="11.26953125" style="156" customWidth="1"/>
    <col min="5895" max="5895" width="8.453125" style="156" customWidth="1"/>
    <col min="5896" max="5896" width="8.54296875" style="156" customWidth="1"/>
    <col min="5897" max="5897" width="9.7265625" style="156" customWidth="1"/>
    <col min="5898" max="5898" width="14.7265625" style="156" customWidth="1"/>
    <col min="5899" max="5899" width="9.26953125" style="156" bestFit="1"/>
    <col min="5900" max="6144" width="9.26953125" style="156"/>
    <col min="6145" max="6145" width="34.453125" style="156" bestFit="1" customWidth="1"/>
    <col min="6146" max="6146" width="11.26953125" style="156" customWidth="1"/>
    <col min="6147" max="6148" width="12" style="156" customWidth="1"/>
    <col min="6149" max="6149" width="9.7265625" style="156" customWidth="1"/>
    <col min="6150" max="6150" width="11.26953125" style="156" customWidth="1"/>
    <col min="6151" max="6151" width="8.453125" style="156" customWidth="1"/>
    <col min="6152" max="6152" width="8.54296875" style="156" customWidth="1"/>
    <col min="6153" max="6153" width="9.7265625" style="156" customWidth="1"/>
    <col min="6154" max="6154" width="14.7265625" style="156" customWidth="1"/>
    <col min="6155" max="6155" width="9.26953125" style="156" bestFit="1"/>
    <col min="6156" max="6400" width="9.26953125" style="156"/>
    <col min="6401" max="6401" width="34.453125" style="156" bestFit="1" customWidth="1"/>
    <col min="6402" max="6402" width="11.26953125" style="156" customWidth="1"/>
    <col min="6403" max="6404" width="12" style="156" customWidth="1"/>
    <col min="6405" max="6405" width="9.7265625" style="156" customWidth="1"/>
    <col min="6406" max="6406" width="11.26953125" style="156" customWidth="1"/>
    <col min="6407" max="6407" width="8.453125" style="156" customWidth="1"/>
    <col min="6408" max="6408" width="8.54296875" style="156" customWidth="1"/>
    <col min="6409" max="6409" width="9.7265625" style="156" customWidth="1"/>
    <col min="6410" max="6410" width="14.7265625" style="156" customWidth="1"/>
    <col min="6411" max="6411" width="9.26953125" style="156" bestFit="1"/>
    <col min="6412" max="6656" width="9.26953125" style="156"/>
    <col min="6657" max="6657" width="34.453125" style="156" bestFit="1" customWidth="1"/>
    <col min="6658" max="6658" width="11.26953125" style="156" customWidth="1"/>
    <col min="6659" max="6660" width="12" style="156" customWidth="1"/>
    <col min="6661" max="6661" width="9.7265625" style="156" customWidth="1"/>
    <col min="6662" max="6662" width="11.26953125" style="156" customWidth="1"/>
    <col min="6663" max="6663" width="8.453125" style="156" customWidth="1"/>
    <col min="6664" max="6664" width="8.54296875" style="156" customWidth="1"/>
    <col min="6665" max="6665" width="9.7265625" style="156" customWidth="1"/>
    <col min="6666" max="6666" width="14.7265625" style="156" customWidth="1"/>
    <col min="6667" max="6667" width="9.26953125" style="156" bestFit="1"/>
    <col min="6668" max="6912" width="9.26953125" style="156"/>
    <col min="6913" max="6913" width="34.453125" style="156" bestFit="1" customWidth="1"/>
    <col min="6914" max="6914" width="11.26953125" style="156" customWidth="1"/>
    <col min="6915" max="6916" width="12" style="156" customWidth="1"/>
    <col min="6917" max="6917" width="9.7265625" style="156" customWidth="1"/>
    <col min="6918" max="6918" width="11.26953125" style="156" customWidth="1"/>
    <col min="6919" max="6919" width="8.453125" style="156" customWidth="1"/>
    <col min="6920" max="6920" width="8.54296875" style="156" customWidth="1"/>
    <col min="6921" max="6921" width="9.7265625" style="156" customWidth="1"/>
    <col min="6922" max="6922" width="14.7265625" style="156" customWidth="1"/>
    <col min="6923" max="6923" width="9.26953125" style="156" bestFit="1"/>
    <col min="6924" max="7168" width="9.26953125" style="156"/>
    <col min="7169" max="7169" width="34.453125" style="156" bestFit="1" customWidth="1"/>
    <col min="7170" max="7170" width="11.26953125" style="156" customWidth="1"/>
    <col min="7171" max="7172" width="12" style="156" customWidth="1"/>
    <col min="7173" max="7173" width="9.7265625" style="156" customWidth="1"/>
    <col min="7174" max="7174" width="11.26953125" style="156" customWidth="1"/>
    <col min="7175" max="7175" width="8.453125" style="156" customWidth="1"/>
    <col min="7176" max="7176" width="8.54296875" style="156" customWidth="1"/>
    <col min="7177" max="7177" width="9.7265625" style="156" customWidth="1"/>
    <col min="7178" max="7178" width="14.7265625" style="156" customWidth="1"/>
    <col min="7179" max="7179" width="9.26953125" style="156" bestFit="1"/>
    <col min="7180" max="7424" width="9.26953125" style="156"/>
    <col min="7425" max="7425" width="34.453125" style="156" bestFit="1" customWidth="1"/>
    <col min="7426" max="7426" width="11.26953125" style="156" customWidth="1"/>
    <col min="7427" max="7428" width="12" style="156" customWidth="1"/>
    <col min="7429" max="7429" width="9.7265625" style="156" customWidth="1"/>
    <col min="7430" max="7430" width="11.26953125" style="156" customWidth="1"/>
    <col min="7431" max="7431" width="8.453125" style="156" customWidth="1"/>
    <col min="7432" max="7432" width="8.54296875" style="156" customWidth="1"/>
    <col min="7433" max="7433" width="9.7265625" style="156" customWidth="1"/>
    <col min="7434" max="7434" width="14.7265625" style="156" customWidth="1"/>
    <col min="7435" max="7435" width="9.26953125" style="156" bestFit="1"/>
    <col min="7436" max="7680" width="9.26953125" style="156"/>
    <col min="7681" max="7681" width="34.453125" style="156" bestFit="1" customWidth="1"/>
    <col min="7682" max="7682" width="11.26953125" style="156" customWidth="1"/>
    <col min="7683" max="7684" width="12" style="156" customWidth="1"/>
    <col min="7685" max="7685" width="9.7265625" style="156" customWidth="1"/>
    <col min="7686" max="7686" width="11.26953125" style="156" customWidth="1"/>
    <col min="7687" max="7687" width="8.453125" style="156" customWidth="1"/>
    <col min="7688" max="7688" width="8.54296875" style="156" customWidth="1"/>
    <col min="7689" max="7689" width="9.7265625" style="156" customWidth="1"/>
    <col min="7690" max="7690" width="14.7265625" style="156" customWidth="1"/>
    <col min="7691" max="7691" width="9.26953125" style="156" bestFit="1"/>
    <col min="7692" max="7936" width="9.26953125" style="156"/>
    <col min="7937" max="7937" width="34.453125" style="156" bestFit="1" customWidth="1"/>
    <col min="7938" max="7938" width="11.26953125" style="156" customWidth="1"/>
    <col min="7939" max="7940" width="12" style="156" customWidth="1"/>
    <col min="7941" max="7941" width="9.7265625" style="156" customWidth="1"/>
    <col min="7942" max="7942" width="11.26953125" style="156" customWidth="1"/>
    <col min="7943" max="7943" width="8.453125" style="156" customWidth="1"/>
    <col min="7944" max="7944" width="8.54296875" style="156" customWidth="1"/>
    <col min="7945" max="7945" width="9.7265625" style="156" customWidth="1"/>
    <col min="7946" max="7946" width="14.7265625" style="156" customWidth="1"/>
    <col min="7947" max="7947" width="9.26953125" style="156" bestFit="1"/>
    <col min="7948" max="8192" width="9.26953125" style="156"/>
    <col min="8193" max="8193" width="34.453125" style="156" bestFit="1" customWidth="1"/>
    <col min="8194" max="8194" width="11.26953125" style="156" customWidth="1"/>
    <col min="8195" max="8196" width="12" style="156" customWidth="1"/>
    <col min="8197" max="8197" width="9.7265625" style="156" customWidth="1"/>
    <col min="8198" max="8198" width="11.26953125" style="156" customWidth="1"/>
    <col min="8199" max="8199" width="8.453125" style="156" customWidth="1"/>
    <col min="8200" max="8200" width="8.54296875" style="156" customWidth="1"/>
    <col min="8201" max="8201" width="9.7265625" style="156" customWidth="1"/>
    <col min="8202" max="8202" width="14.7265625" style="156" customWidth="1"/>
    <col min="8203" max="8203" width="9.26953125" style="156" bestFit="1"/>
    <col min="8204" max="8448" width="9.26953125" style="156"/>
    <col min="8449" max="8449" width="34.453125" style="156" bestFit="1" customWidth="1"/>
    <col min="8450" max="8450" width="11.26953125" style="156" customWidth="1"/>
    <col min="8451" max="8452" width="12" style="156" customWidth="1"/>
    <col min="8453" max="8453" width="9.7265625" style="156" customWidth="1"/>
    <col min="8454" max="8454" width="11.26953125" style="156" customWidth="1"/>
    <col min="8455" max="8455" width="8.453125" style="156" customWidth="1"/>
    <col min="8456" max="8456" width="8.54296875" style="156" customWidth="1"/>
    <col min="8457" max="8457" width="9.7265625" style="156" customWidth="1"/>
    <col min="8458" max="8458" width="14.7265625" style="156" customWidth="1"/>
    <col min="8459" max="8459" width="9.26953125" style="156" bestFit="1"/>
    <col min="8460" max="8704" width="9.26953125" style="156"/>
    <col min="8705" max="8705" width="34.453125" style="156" bestFit="1" customWidth="1"/>
    <col min="8706" max="8706" width="11.26953125" style="156" customWidth="1"/>
    <col min="8707" max="8708" width="12" style="156" customWidth="1"/>
    <col min="8709" max="8709" width="9.7265625" style="156" customWidth="1"/>
    <col min="8710" max="8710" width="11.26953125" style="156" customWidth="1"/>
    <col min="8711" max="8711" width="8.453125" style="156" customWidth="1"/>
    <col min="8712" max="8712" width="8.54296875" style="156" customWidth="1"/>
    <col min="8713" max="8713" width="9.7265625" style="156" customWidth="1"/>
    <col min="8714" max="8714" width="14.7265625" style="156" customWidth="1"/>
    <col min="8715" max="8715" width="9.26953125" style="156" bestFit="1"/>
    <col min="8716" max="8960" width="9.26953125" style="156"/>
    <col min="8961" max="8961" width="34.453125" style="156" bestFit="1" customWidth="1"/>
    <col min="8962" max="8962" width="11.26953125" style="156" customWidth="1"/>
    <col min="8963" max="8964" width="12" style="156" customWidth="1"/>
    <col min="8965" max="8965" width="9.7265625" style="156" customWidth="1"/>
    <col min="8966" max="8966" width="11.26953125" style="156" customWidth="1"/>
    <col min="8967" max="8967" width="8.453125" style="156" customWidth="1"/>
    <col min="8968" max="8968" width="8.54296875" style="156" customWidth="1"/>
    <col min="8969" max="8969" width="9.7265625" style="156" customWidth="1"/>
    <col min="8970" max="8970" width="14.7265625" style="156" customWidth="1"/>
    <col min="8971" max="8971" width="9.26953125" style="156" bestFit="1"/>
    <col min="8972" max="9216" width="9.26953125" style="156"/>
    <col min="9217" max="9217" width="34.453125" style="156" bestFit="1" customWidth="1"/>
    <col min="9218" max="9218" width="11.26953125" style="156" customWidth="1"/>
    <col min="9219" max="9220" width="12" style="156" customWidth="1"/>
    <col min="9221" max="9221" width="9.7265625" style="156" customWidth="1"/>
    <col min="9222" max="9222" width="11.26953125" style="156" customWidth="1"/>
    <col min="9223" max="9223" width="8.453125" style="156" customWidth="1"/>
    <col min="9224" max="9224" width="8.54296875" style="156" customWidth="1"/>
    <col min="9225" max="9225" width="9.7265625" style="156" customWidth="1"/>
    <col min="9226" max="9226" width="14.7265625" style="156" customWidth="1"/>
    <col min="9227" max="9227" width="9.26953125" style="156" bestFit="1"/>
    <col min="9228" max="9472" width="9.26953125" style="156"/>
    <col min="9473" max="9473" width="34.453125" style="156" bestFit="1" customWidth="1"/>
    <col min="9474" max="9474" width="11.26953125" style="156" customWidth="1"/>
    <col min="9475" max="9476" width="12" style="156" customWidth="1"/>
    <col min="9477" max="9477" width="9.7265625" style="156" customWidth="1"/>
    <col min="9478" max="9478" width="11.26953125" style="156" customWidth="1"/>
    <col min="9479" max="9479" width="8.453125" style="156" customWidth="1"/>
    <col min="9480" max="9480" width="8.54296875" style="156" customWidth="1"/>
    <col min="9481" max="9481" width="9.7265625" style="156" customWidth="1"/>
    <col min="9482" max="9482" width="14.7265625" style="156" customWidth="1"/>
    <col min="9483" max="9483" width="9.26953125" style="156" bestFit="1"/>
    <col min="9484" max="9728" width="9.26953125" style="156"/>
    <col min="9729" max="9729" width="34.453125" style="156" bestFit="1" customWidth="1"/>
    <col min="9730" max="9730" width="11.26953125" style="156" customWidth="1"/>
    <col min="9731" max="9732" width="12" style="156" customWidth="1"/>
    <col min="9733" max="9733" width="9.7265625" style="156" customWidth="1"/>
    <col min="9734" max="9734" width="11.26953125" style="156" customWidth="1"/>
    <col min="9735" max="9735" width="8.453125" style="156" customWidth="1"/>
    <col min="9736" max="9736" width="8.54296875" style="156" customWidth="1"/>
    <col min="9737" max="9737" width="9.7265625" style="156" customWidth="1"/>
    <col min="9738" max="9738" width="14.7265625" style="156" customWidth="1"/>
    <col min="9739" max="9739" width="9.26953125" style="156" bestFit="1"/>
    <col min="9740" max="9984" width="9.26953125" style="156"/>
    <col min="9985" max="9985" width="34.453125" style="156" bestFit="1" customWidth="1"/>
    <col min="9986" max="9986" width="11.26953125" style="156" customWidth="1"/>
    <col min="9987" max="9988" width="12" style="156" customWidth="1"/>
    <col min="9989" max="9989" width="9.7265625" style="156" customWidth="1"/>
    <col min="9990" max="9990" width="11.26953125" style="156" customWidth="1"/>
    <col min="9991" max="9991" width="8.453125" style="156" customWidth="1"/>
    <col min="9992" max="9992" width="8.54296875" style="156" customWidth="1"/>
    <col min="9993" max="9993" width="9.7265625" style="156" customWidth="1"/>
    <col min="9994" max="9994" width="14.7265625" style="156" customWidth="1"/>
    <col min="9995" max="9995" width="9.26953125" style="156" bestFit="1"/>
    <col min="9996" max="10240" width="9.26953125" style="156"/>
    <col min="10241" max="10241" width="34.453125" style="156" bestFit="1" customWidth="1"/>
    <col min="10242" max="10242" width="11.26953125" style="156" customWidth="1"/>
    <col min="10243" max="10244" width="12" style="156" customWidth="1"/>
    <col min="10245" max="10245" width="9.7265625" style="156" customWidth="1"/>
    <col min="10246" max="10246" width="11.26953125" style="156" customWidth="1"/>
    <col min="10247" max="10247" width="8.453125" style="156" customWidth="1"/>
    <col min="10248" max="10248" width="8.54296875" style="156" customWidth="1"/>
    <col min="10249" max="10249" width="9.7265625" style="156" customWidth="1"/>
    <col min="10250" max="10250" width="14.7265625" style="156" customWidth="1"/>
    <col min="10251" max="10251" width="9.26953125" style="156" bestFit="1"/>
    <col min="10252" max="10496" width="9.26953125" style="156"/>
    <col min="10497" max="10497" width="34.453125" style="156" bestFit="1" customWidth="1"/>
    <col min="10498" max="10498" width="11.26953125" style="156" customWidth="1"/>
    <col min="10499" max="10500" width="12" style="156" customWidth="1"/>
    <col min="10501" max="10501" width="9.7265625" style="156" customWidth="1"/>
    <col min="10502" max="10502" width="11.26953125" style="156" customWidth="1"/>
    <col min="10503" max="10503" width="8.453125" style="156" customWidth="1"/>
    <col min="10504" max="10504" width="8.54296875" style="156" customWidth="1"/>
    <col min="10505" max="10505" width="9.7265625" style="156" customWidth="1"/>
    <col min="10506" max="10506" width="14.7265625" style="156" customWidth="1"/>
    <col min="10507" max="10507" width="9.26953125" style="156" bestFit="1"/>
    <col min="10508" max="10752" width="9.26953125" style="156"/>
    <col min="10753" max="10753" width="34.453125" style="156" bestFit="1" customWidth="1"/>
    <col min="10754" max="10754" width="11.26953125" style="156" customWidth="1"/>
    <col min="10755" max="10756" width="12" style="156" customWidth="1"/>
    <col min="10757" max="10757" width="9.7265625" style="156" customWidth="1"/>
    <col min="10758" max="10758" width="11.26953125" style="156" customWidth="1"/>
    <col min="10759" max="10759" width="8.453125" style="156" customWidth="1"/>
    <col min="10760" max="10760" width="8.54296875" style="156" customWidth="1"/>
    <col min="10761" max="10761" width="9.7265625" style="156" customWidth="1"/>
    <col min="10762" max="10762" width="14.7265625" style="156" customWidth="1"/>
    <col min="10763" max="10763" width="9.26953125" style="156" bestFit="1"/>
    <col min="10764" max="11008" width="9.26953125" style="156"/>
    <col min="11009" max="11009" width="34.453125" style="156" bestFit="1" customWidth="1"/>
    <col min="11010" max="11010" width="11.26953125" style="156" customWidth="1"/>
    <col min="11011" max="11012" width="12" style="156" customWidth="1"/>
    <col min="11013" max="11013" width="9.7265625" style="156" customWidth="1"/>
    <col min="11014" max="11014" width="11.26953125" style="156" customWidth="1"/>
    <col min="11015" max="11015" width="8.453125" style="156" customWidth="1"/>
    <col min="11016" max="11016" width="8.54296875" style="156" customWidth="1"/>
    <col min="11017" max="11017" width="9.7265625" style="156" customWidth="1"/>
    <col min="11018" max="11018" width="14.7265625" style="156" customWidth="1"/>
    <col min="11019" max="11019" width="9.26953125" style="156" bestFit="1"/>
    <col min="11020" max="11264" width="9.26953125" style="156"/>
    <col min="11265" max="11265" width="34.453125" style="156" bestFit="1" customWidth="1"/>
    <col min="11266" max="11266" width="11.26953125" style="156" customWidth="1"/>
    <col min="11267" max="11268" width="12" style="156" customWidth="1"/>
    <col min="11269" max="11269" width="9.7265625" style="156" customWidth="1"/>
    <col min="11270" max="11270" width="11.26953125" style="156" customWidth="1"/>
    <col min="11271" max="11271" width="8.453125" style="156" customWidth="1"/>
    <col min="11272" max="11272" width="8.54296875" style="156" customWidth="1"/>
    <col min="11273" max="11273" width="9.7265625" style="156" customWidth="1"/>
    <col min="11274" max="11274" width="14.7265625" style="156" customWidth="1"/>
    <col min="11275" max="11275" width="9.26953125" style="156" bestFit="1"/>
    <col min="11276" max="11520" width="9.26953125" style="156"/>
    <col min="11521" max="11521" width="34.453125" style="156" bestFit="1" customWidth="1"/>
    <col min="11522" max="11522" width="11.26953125" style="156" customWidth="1"/>
    <col min="11523" max="11524" width="12" style="156" customWidth="1"/>
    <col min="11525" max="11525" width="9.7265625" style="156" customWidth="1"/>
    <col min="11526" max="11526" width="11.26953125" style="156" customWidth="1"/>
    <col min="11527" max="11527" width="8.453125" style="156" customWidth="1"/>
    <col min="11528" max="11528" width="8.54296875" style="156" customWidth="1"/>
    <col min="11529" max="11529" width="9.7265625" style="156" customWidth="1"/>
    <col min="11530" max="11530" width="14.7265625" style="156" customWidth="1"/>
    <col min="11531" max="11531" width="9.26953125" style="156" bestFit="1"/>
    <col min="11532" max="11776" width="9.26953125" style="156"/>
    <col min="11777" max="11777" width="34.453125" style="156" bestFit="1" customWidth="1"/>
    <col min="11778" max="11778" width="11.26953125" style="156" customWidth="1"/>
    <col min="11779" max="11780" width="12" style="156" customWidth="1"/>
    <col min="11781" max="11781" width="9.7265625" style="156" customWidth="1"/>
    <col min="11782" max="11782" width="11.26953125" style="156" customWidth="1"/>
    <col min="11783" max="11783" width="8.453125" style="156" customWidth="1"/>
    <col min="11784" max="11784" width="8.54296875" style="156" customWidth="1"/>
    <col min="11785" max="11785" width="9.7265625" style="156" customWidth="1"/>
    <col min="11786" max="11786" width="14.7265625" style="156" customWidth="1"/>
    <col min="11787" max="11787" width="9.26953125" style="156" bestFit="1"/>
    <col min="11788" max="12032" width="9.26953125" style="156"/>
    <col min="12033" max="12033" width="34.453125" style="156" bestFit="1" customWidth="1"/>
    <col min="12034" max="12034" width="11.26953125" style="156" customWidth="1"/>
    <col min="12035" max="12036" width="12" style="156" customWidth="1"/>
    <col min="12037" max="12037" width="9.7265625" style="156" customWidth="1"/>
    <col min="12038" max="12038" width="11.26953125" style="156" customWidth="1"/>
    <col min="12039" max="12039" width="8.453125" style="156" customWidth="1"/>
    <col min="12040" max="12040" width="8.54296875" style="156" customWidth="1"/>
    <col min="12041" max="12041" width="9.7265625" style="156" customWidth="1"/>
    <col min="12042" max="12042" width="14.7265625" style="156" customWidth="1"/>
    <col min="12043" max="12043" width="9.26953125" style="156" bestFit="1"/>
    <col min="12044" max="12288" width="9.26953125" style="156"/>
    <col min="12289" max="12289" width="34.453125" style="156" bestFit="1" customWidth="1"/>
    <col min="12290" max="12290" width="11.26953125" style="156" customWidth="1"/>
    <col min="12291" max="12292" width="12" style="156" customWidth="1"/>
    <col min="12293" max="12293" width="9.7265625" style="156" customWidth="1"/>
    <col min="12294" max="12294" width="11.26953125" style="156" customWidth="1"/>
    <col min="12295" max="12295" width="8.453125" style="156" customWidth="1"/>
    <col min="12296" max="12296" width="8.54296875" style="156" customWidth="1"/>
    <col min="12297" max="12297" width="9.7265625" style="156" customWidth="1"/>
    <col min="12298" max="12298" width="14.7265625" style="156" customWidth="1"/>
    <col min="12299" max="12299" width="9.26953125" style="156" bestFit="1"/>
    <col min="12300" max="12544" width="9.26953125" style="156"/>
    <col min="12545" max="12545" width="34.453125" style="156" bestFit="1" customWidth="1"/>
    <col min="12546" max="12546" width="11.26953125" style="156" customWidth="1"/>
    <col min="12547" max="12548" width="12" style="156" customWidth="1"/>
    <col min="12549" max="12549" width="9.7265625" style="156" customWidth="1"/>
    <col min="12550" max="12550" width="11.26953125" style="156" customWidth="1"/>
    <col min="12551" max="12551" width="8.453125" style="156" customWidth="1"/>
    <col min="12552" max="12552" width="8.54296875" style="156" customWidth="1"/>
    <col min="12553" max="12553" width="9.7265625" style="156" customWidth="1"/>
    <col min="12554" max="12554" width="14.7265625" style="156" customWidth="1"/>
    <col min="12555" max="12555" width="9.26953125" style="156" bestFit="1"/>
    <col min="12556" max="12800" width="9.26953125" style="156"/>
    <col min="12801" max="12801" width="34.453125" style="156" bestFit="1" customWidth="1"/>
    <col min="12802" max="12802" width="11.26953125" style="156" customWidth="1"/>
    <col min="12803" max="12804" width="12" style="156" customWidth="1"/>
    <col min="12805" max="12805" width="9.7265625" style="156" customWidth="1"/>
    <col min="12806" max="12806" width="11.26953125" style="156" customWidth="1"/>
    <col min="12807" max="12807" width="8.453125" style="156" customWidth="1"/>
    <col min="12808" max="12808" width="8.54296875" style="156" customWidth="1"/>
    <col min="12809" max="12809" width="9.7265625" style="156" customWidth="1"/>
    <col min="12810" max="12810" width="14.7265625" style="156" customWidth="1"/>
    <col min="12811" max="12811" width="9.26953125" style="156" bestFit="1"/>
    <col min="12812" max="13056" width="9.26953125" style="156"/>
    <col min="13057" max="13057" width="34.453125" style="156" bestFit="1" customWidth="1"/>
    <col min="13058" max="13058" width="11.26953125" style="156" customWidth="1"/>
    <col min="13059" max="13060" width="12" style="156" customWidth="1"/>
    <col min="13061" max="13061" width="9.7265625" style="156" customWidth="1"/>
    <col min="13062" max="13062" width="11.26953125" style="156" customWidth="1"/>
    <col min="13063" max="13063" width="8.453125" style="156" customWidth="1"/>
    <col min="13064" max="13064" width="8.54296875" style="156" customWidth="1"/>
    <col min="13065" max="13065" width="9.7265625" style="156" customWidth="1"/>
    <col min="13066" max="13066" width="14.7265625" style="156" customWidth="1"/>
    <col min="13067" max="13067" width="9.26953125" style="156" bestFit="1"/>
    <col min="13068" max="13312" width="9.26953125" style="156"/>
    <col min="13313" max="13313" width="34.453125" style="156" bestFit="1" customWidth="1"/>
    <col min="13314" max="13314" width="11.26953125" style="156" customWidth="1"/>
    <col min="13315" max="13316" width="12" style="156" customWidth="1"/>
    <col min="13317" max="13317" width="9.7265625" style="156" customWidth="1"/>
    <col min="13318" max="13318" width="11.26953125" style="156" customWidth="1"/>
    <col min="13319" max="13319" width="8.453125" style="156" customWidth="1"/>
    <col min="13320" max="13320" width="8.54296875" style="156" customWidth="1"/>
    <col min="13321" max="13321" width="9.7265625" style="156" customWidth="1"/>
    <col min="13322" max="13322" width="14.7265625" style="156" customWidth="1"/>
    <col min="13323" max="13323" width="9.26953125" style="156" bestFit="1"/>
    <col min="13324" max="13568" width="9.26953125" style="156"/>
    <col min="13569" max="13569" width="34.453125" style="156" bestFit="1" customWidth="1"/>
    <col min="13570" max="13570" width="11.26953125" style="156" customWidth="1"/>
    <col min="13571" max="13572" width="12" style="156" customWidth="1"/>
    <col min="13573" max="13573" width="9.7265625" style="156" customWidth="1"/>
    <col min="13574" max="13574" width="11.26953125" style="156" customWidth="1"/>
    <col min="13575" max="13575" width="8.453125" style="156" customWidth="1"/>
    <col min="13576" max="13576" width="8.54296875" style="156" customWidth="1"/>
    <col min="13577" max="13577" width="9.7265625" style="156" customWidth="1"/>
    <col min="13578" max="13578" width="14.7265625" style="156" customWidth="1"/>
    <col min="13579" max="13579" width="9.26953125" style="156" bestFit="1"/>
    <col min="13580" max="13824" width="9.26953125" style="156"/>
    <col min="13825" max="13825" width="34.453125" style="156" bestFit="1" customWidth="1"/>
    <col min="13826" max="13826" width="11.26953125" style="156" customWidth="1"/>
    <col min="13827" max="13828" width="12" style="156" customWidth="1"/>
    <col min="13829" max="13829" width="9.7265625" style="156" customWidth="1"/>
    <col min="13830" max="13830" width="11.26953125" style="156" customWidth="1"/>
    <col min="13831" max="13831" width="8.453125" style="156" customWidth="1"/>
    <col min="13832" max="13832" width="8.54296875" style="156" customWidth="1"/>
    <col min="13833" max="13833" width="9.7265625" style="156" customWidth="1"/>
    <col min="13834" max="13834" width="14.7265625" style="156" customWidth="1"/>
    <col min="13835" max="13835" width="9.26953125" style="156" bestFit="1"/>
    <col min="13836" max="14080" width="9.26953125" style="156"/>
    <col min="14081" max="14081" width="34.453125" style="156" bestFit="1" customWidth="1"/>
    <col min="14082" max="14082" width="11.26953125" style="156" customWidth="1"/>
    <col min="14083" max="14084" width="12" style="156" customWidth="1"/>
    <col min="14085" max="14085" width="9.7265625" style="156" customWidth="1"/>
    <col min="14086" max="14086" width="11.26953125" style="156" customWidth="1"/>
    <col min="14087" max="14087" width="8.453125" style="156" customWidth="1"/>
    <col min="14088" max="14088" width="8.54296875" style="156" customWidth="1"/>
    <col min="14089" max="14089" width="9.7265625" style="156" customWidth="1"/>
    <col min="14090" max="14090" width="14.7265625" style="156" customWidth="1"/>
    <col min="14091" max="14091" width="9.26953125" style="156" bestFit="1"/>
    <col min="14092" max="14336" width="9.26953125" style="156"/>
    <col min="14337" max="14337" width="34.453125" style="156" bestFit="1" customWidth="1"/>
    <col min="14338" max="14338" width="11.26953125" style="156" customWidth="1"/>
    <col min="14339" max="14340" width="12" style="156" customWidth="1"/>
    <col min="14341" max="14341" width="9.7265625" style="156" customWidth="1"/>
    <col min="14342" max="14342" width="11.26953125" style="156" customWidth="1"/>
    <col min="14343" max="14343" width="8.453125" style="156" customWidth="1"/>
    <col min="14344" max="14344" width="8.54296875" style="156" customWidth="1"/>
    <col min="14345" max="14345" width="9.7265625" style="156" customWidth="1"/>
    <col min="14346" max="14346" width="14.7265625" style="156" customWidth="1"/>
    <col min="14347" max="14347" width="9.26953125" style="156" bestFit="1"/>
    <col min="14348" max="14592" width="9.26953125" style="156"/>
    <col min="14593" max="14593" width="34.453125" style="156" bestFit="1" customWidth="1"/>
    <col min="14594" max="14594" width="11.26953125" style="156" customWidth="1"/>
    <col min="14595" max="14596" width="12" style="156" customWidth="1"/>
    <col min="14597" max="14597" width="9.7265625" style="156" customWidth="1"/>
    <col min="14598" max="14598" width="11.26953125" style="156" customWidth="1"/>
    <col min="14599" max="14599" width="8.453125" style="156" customWidth="1"/>
    <col min="14600" max="14600" width="8.54296875" style="156" customWidth="1"/>
    <col min="14601" max="14601" width="9.7265625" style="156" customWidth="1"/>
    <col min="14602" max="14602" width="14.7265625" style="156" customWidth="1"/>
    <col min="14603" max="14603" width="9.26953125" style="156" bestFit="1"/>
    <col min="14604" max="14848" width="9.26953125" style="156"/>
    <col min="14849" max="14849" width="34.453125" style="156" bestFit="1" customWidth="1"/>
    <col min="14850" max="14850" width="11.26953125" style="156" customWidth="1"/>
    <col min="14851" max="14852" width="12" style="156" customWidth="1"/>
    <col min="14853" max="14853" width="9.7265625" style="156" customWidth="1"/>
    <col min="14854" max="14854" width="11.26953125" style="156" customWidth="1"/>
    <col min="14855" max="14855" width="8.453125" style="156" customWidth="1"/>
    <col min="14856" max="14856" width="8.54296875" style="156" customWidth="1"/>
    <col min="14857" max="14857" width="9.7265625" style="156" customWidth="1"/>
    <col min="14858" max="14858" width="14.7265625" style="156" customWidth="1"/>
    <col min="14859" max="14859" width="9.26953125" style="156" bestFit="1"/>
    <col min="14860" max="15104" width="9.26953125" style="156"/>
    <col min="15105" max="15105" width="34.453125" style="156" bestFit="1" customWidth="1"/>
    <col min="15106" max="15106" width="11.26953125" style="156" customWidth="1"/>
    <col min="15107" max="15108" width="12" style="156" customWidth="1"/>
    <col min="15109" max="15109" width="9.7265625" style="156" customWidth="1"/>
    <col min="15110" max="15110" width="11.26953125" style="156" customWidth="1"/>
    <col min="15111" max="15111" width="8.453125" style="156" customWidth="1"/>
    <col min="15112" max="15112" width="8.54296875" style="156" customWidth="1"/>
    <col min="15113" max="15113" width="9.7265625" style="156" customWidth="1"/>
    <col min="15114" max="15114" width="14.7265625" style="156" customWidth="1"/>
    <col min="15115" max="15115" width="9.26953125" style="156" bestFit="1"/>
    <col min="15116" max="15360" width="9.26953125" style="156"/>
    <col min="15361" max="15361" width="34.453125" style="156" bestFit="1" customWidth="1"/>
    <col min="15362" max="15362" width="11.26953125" style="156" customWidth="1"/>
    <col min="15363" max="15364" width="12" style="156" customWidth="1"/>
    <col min="15365" max="15365" width="9.7265625" style="156" customWidth="1"/>
    <col min="15366" max="15366" width="11.26953125" style="156" customWidth="1"/>
    <col min="15367" max="15367" width="8.453125" style="156" customWidth="1"/>
    <col min="15368" max="15368" width="8.54296875" style="156" customWidth="1"/>
    <col min="15369" max="15369" width="9.7265625" style="156" customWidth="1"/>
    <col min="15370" max="15370" width="14.7265625" style="156" customWidth="1"/>
    <col min="15371" max="15371" width="9.26953125" style="156" bestFit="1"/>
    <col min="15372" max="15616" width="9.26953125" style="156"/>
    <col min="15617" max="15617" width="34.453125" style="156" bestFit="1" customWidth="1"/>
    <col min="15618" max="15618" width="11.26953125" style="156" customWidth="1"/>
    <col min="15619" max="15620" width="12" style="156" customWidth="1"/>
    <col min="15621" max="15621" width="9.7265625" style="156" customWidth="1"/>
    <col min="15622" max="15622" width="11.26953125" style="156" customWidth="1"/>
    <col min="15623" max="15623" width="8.453125" style="156" customWidth="1"/>
    <col min="15624" max="15624" width="8.54296875" style="156" customWidth="1"/>
    <col min="15625" max="15625" width="9.7265625" style="156" customWidth="1"/>
    <col min="15626" max="15626" width="14.7265625" style="156" customWidth="1"/>
    <col min="15627" max="15627" width="9.26953125" style="156" bestFit="1"/>
    <col min="15628" max="15872" width="9.26953125" style="156"/>
    <col min="15873" max="15873" width="34.453125" style="156" bestFit="1" customWidth="1"/>
    <col min="15874" max="15874" width="11.26953125" style="156" customWidth="1"/>
    <col min="15875" max="15876" width="12" style="156" customWidth="1"/>
    <col min="15877" max="15877" width="9.7265625" style="156" customWidth="1"/>
    <col min="15878" max="15878" width="11.26953125" style="156" customWidth="1"/>
    <col min="15879" max="15879" width="8.453125" style="156" customWidth="1"/>
    <col min="15880" max="15880" width="8.54296875" style="156" customWidth="1"/>
    <col min="15881" max="15881" width="9.7265625" style="156" customWidth="1"/>
    <col min="15882" max="15882" width="14.7265625" style="156" customWidth="1"/>
    <col min="15883" max="15883" width="9.26953125" style="156" bestFit="1"/>
    <col min="15884" max="16128" width="9.26953125" style="156"/>
    <col min="16129" max="16129" width="34.453125" style="156" bestFit="1" customWidth="1"/>
    <col min="16130" max="16130" width="11.26953125" style="156" customWidth="1"/>
    <col min="16131" max="16132" width="12" style="156" customWidth="1"/>
    <col min="16133" max="16133" width="9.7265625" style="156" customWidth="1"/>
    <col min="16134" max="16134" width="11.26953125" style="156" customWidth="1"/>
    <col min="16135" max="16135" width="8.453125" style="156" customWidth="1"/>
    <col min="16136" max="16136" width="8.54296875" style="156" customWidth="1"/>
    <col min="16137" max="16137" width="9.7265625" style="156" customWidth="1"/>
    <col min="16138" max="16138" width="14.7265625" style="156" customWidth="1"/>
    <col min="16139" max="16139" width="9.26953125" style="156" bestFit="1"/>
    <col min="16140" max="16384" width="9.26953125" style="156"/>
  </cols>
  <sheetData>
    <row r="1" spans="1:12" x14ac:dyDescent="0.3">
      <c r="A1" s="152" t="s">
        <v>75</v>
      </c>
      <c r="B1" s="153"/>
      <c r="C1" s="153"/>
      <c r="D1" s="153"/>
      <c r="E1" s="154"/>
      <c r="F1" s="154"/>
      <c r="G1" s="155"/>
      <c r="H1" s="155"/>
      <c r="I1" s="155"/>
      <c r="J1" s="152"/>
    </row>
    <row r="2" spans="1:12" ht="39" x14ac:dyDescent="0.3">
      <c r="A2" s="157" t="s">
        <v>76</v>
      </c>
      <c r="B2" s="158" t="s">
        <v>77</v>
      </c>
      <c r="C2" s="158" t="s">
        <v>78</v>
      </c>
      <c r="D2" s="158" t="s">
        <v>79</v>
      </c>
      <c r="E2" s="159" t="s">
        <v>80</v>
      </c>
      <c r="F2" s="159" t="s">
        <v>81</v>
      </c>
      <c r="G2" s="160" t="s">
        <v>82</v>
      </c>
      <c r="H2" s="160" t="s">
        <v>83</v>
      </c>
      <c r="I2" s="160" t="s">
        <v>84</v>
      </c>
      <c r="J2" s="161" t="s">
        <v>85</v>
      </c>
      <c r="K2" s="162"/>
      <c r="L2" s="163"/>
    </row>
    <row r="3" spans="1:12" x14ac:dyDescent="0.3">
      <c r="A3" s="157" t="s">
        <v>86</v>
      </c>
      <c r="B3" s="164"/>
      <c r="C3" s="164"/>
      <c r="D3" s="164"/>
      <c r="E3" s="165"/>
      <c r="F3" s="165"/>
      <c r="G3" s="166"/>
      <c r="H3" s="166"/>
      <c r="I3" s="166"/>
      <c r="J3" s="157"/>
      <c r="K3" s="167"/>
    </row>
    <row r="4" spans="1:12" x14ac:dyDescent="0.3">
      <c r="A4" s="168" t="s">
        <v>87</v>
      </c>
      <c r="B4" s="169"/>
      <c r="C4" s="170">
        <v>4553</v>
      </c>
      <c r="D4" s="170">
        <v>1619</v>
      </c>
      <c r="E4" s="171">
        <v>5500</v>
      </c>
      <c r="F4" s="172">
        <v>3000</v>
      </c>
      <c r="G4" s="173">
        <v>5500</v>
      </c>
      <c r="H4" s="173">
        <f>G4*105%</f>
        <v>5775</v>
      </c>
      <c r="I4" s="173">
        <f>H4*105%</f>
        <v>6063.75</v>
      </c>
      <c r="J4" s="174">
        <v>5500</v>
      </c>
      <c r="K4" s="167"/>
    </row>
    <row r="5" spans="1:12" x14ac:dyDescent="0.3">
      <c r="A5" s="168" t="s">
        <v>88</v>
      </c>
      <c r="B5" s="169"/>
      <c r="C5" s="170">
        <v>5895</v>
      </c>
      <c r="D5" s="170">
        <v>2491</v>
      </c>
      <c r="E5" s="171">
        <v>5500</v>
      </c>
      <c r="F5" s="172">
        <v>3000</v>
      </c>
      <c r="G5" s="173">
        <v>5500</v>
      </c>
      <c r="H5" s="173">
        <f t="shared" ref="H5:I12" si="0">G5*105%</f>
        <v>5775</v>
      </c>
      <c r="I5" s="173">
        <f t="shared" si="0"/>
        <v>6063.75</v>
      </c>
      <c r="J5" s="174">
        <v>5500</v>
      </c>
      <c r="K5" s="167"/>
    </row>
    <row r="6" spans="1:12" s="178" customFormat="1" x14ac:dyDescent="0.3">
      <c r="A6" s="157" t="s">
        <v>89</v>
      </c>
      <c r="B6" s="170"/>
      <c r="C6" s="170">
        <v>1396</v>
      </c>
      <c r="D6" s="170">
        <v>1215</v>
      </c>
      <c r="E6" s="175">
        <v>1250</v>
      </c>
      <c r="F6" s="176">
        <v>200</v>
      </c>
      <c r="G6" s="173">
        <f t="shared" ref="G6:G10" si="1">E6*105%</f>
        <v>1312.5</v>
      </c>
      <c r="H6" s="173">
        <f t="shared" si="0"/>
        <v>1378.125</v>
      </c>
      <c r="I6" s="173">
        <f t="shared" si="0"/>
        <v>1447.03125</v>
      </c>
      <c r="J6" s="177">
        <v>1313</v>
      </c>
      <c r="K6" s="167"/>
    </row>
    <row r="7" spans="1:12" x14ac:dyDescent="0.3">
      <c r="A7" s="157" t="s">
        <v>90</v>
      </c>
      <c r="B7" s="170"/>
      <c r="C7" s="170">
        <v>5365</v>
      </c>
      <c r="D7" s="170">
        <v>3672</v>
      </c>
      <c r="E7" s="175">
        <v>8695</v>
      </c>
      <c r="F7" s="176">
        <v>8695</v>
      </c>
      <c r="G7" s="173">
        <v>8695</v>
      </c>
      <c r="H7" s="173">
        <f t="shared" si="0"/>
        <v>9129.75</v>
      </c>
      <c r="I7" s="173">
        <f t="shared" si="0"/>
        <v>9586.2375000000011</v>
      </c>
      <c r="J7" s="177">
        <v>8695</v>
      </c>
      <c r="K7" s="167"/>
    </row>
    <row r="8" spans="1:12" x14ac:dyDescent="0.3">
      <c r="A8" s="168" t="s">
        <v>91</v>
      </c>
      <c r="B8" s="169"/>
      <c r="C8" s="170">
        <v>7440</v>
      </c>
      <c r="D8" s="170">
        <v>7611</v>
      </c>
      <c r="E8" s="171">
        <v>8295</v>
      </c>
      <c r="F8" s="172">
        <v>8295</v>
      </c>
      <c r="G8" s="173">
        <f t="shared" si="1"/>
        <v>8709.75</v>
      </c>
      <c r="H8" s="173">
        <f t="shared" si="0"/>
        <v>9145.2375000000011</v>
      </c>
      <c r="I8" s="173">
        <f t="shared" si="0"/>
        <v>9602.4993750000012</v>
      </c>
      <c r="J8" s="174">
        <v>8170</v>
      </c>
    </row>
    <row r="9" spans="1:12" x14ac:dyDescent="0.3">
      <c r="A9" s="157" t="s">
        <v>92</v>
      </c>
      <c r="B9" s="170"/>
      <c r="C9" s="170">
        <v>598</v>
      </c>
      <c r="D9" s="170">
        <v>739</v>
      </c>
      <c r="E9" s="175">
        <v>1000</v>
      </c>
      <c r="F9" s="176">
        <v>1000</v>
      </c>
      <c r="G9" s="173">
        <v>1000</v>
      </c>
      <c r="H9" s="173">
        <f t="shared" si="0"/>
        <v>1050</v>
      </c>
      <c r="I9" s="173">
        <f t="shared" si="0"/>
        <v>1102.5</v>
      </c>
      <c r="J9" s="177">
        <v>1000</v>
      </c>
    </row>
    <row r="10" spans="1:12" x14ac:dyDescent="0.3">
      <c r="A10" s="168" t="s">
        <v>93</v>
      </c>
      <c r="B10" s="169"/>
      <c r="C10" s="170">
        <v>246</v>
      </c>
      <c r="D10" s="170">
        <v>217</v>
      </c>
      <c r="E10" s="171">
        <v>265</v>
      </c>
      <c r="F10" s="172">
        <v>265</v>
      </c>
      <c r="G10" s="173">
        <f t="shared" si="1"/>
        <v>278.25</v>
      </c>
      <c r="H10" s="173">
        <f t="shared" si="0"/>
        <v>292.16250000000002</v>
      </c>
      <c r="I10" s="173">
        <f t="shared" si="0"/>
        <v>306.77062500000005</v>
      </c>
      <c r="J10" s="174">
        <v>278</v>
      </c>
    </row>
    <row r="11" spans="1:12" x14ac:dyDescent="0.3">
      <c r="A11" s="157" t="s">
        <v>94</v>
      </c>
      <c r="B11" s="170"/>
      <c r="C11" s="170">
        <v>582</v>
      </c>
      <c r="D11" s="170">
        <v>472</v>
      </c>
      <c r="E11" s="175">
        <v>770</v>
      </c>
      <c r="F11" s="176">
        <v>770</v>
      </c>
      <c r="G11" s="173">
        <v>770</v>
      </c>
      <c r="H11" s="173">
        <f t="shared" si="0"/>
        <v>808.5</v>
      </c>
      <c r="I11" s="173">
        <f t="shared" si="0"/>
        <v>848.92500000000007</v>
      </c>
      <c r="J11" s="177">
        <v>770</v>
      </c>
    </row>
    <row r="12" spans="1:12" x14ac:dyDescent="0.3">
      <c r="A12" s="157" t="s">
        <v>95</v>
      </c>
      <c r="B12" s="170"/>
      <c r="C12" s="170">
        <v>630</v>
      </c>
      <c r="D12" s="170">
        <v>330</v>
      </c>
      <c r="E12" s="175">
        <v>660</v>
      </c>
      <c r="F12" s="176">
        <v>660</v>
      </c>
      <c r="G12" s="173">
        <v>660</v>
      </c>
      <c r="H12" s="173">
        <f t="shared" si="0"/>
        <v>693</v>
      </c>
      <c r="I12" s="173">
        <f t="shared" si="0"/>
        <v>727.65</v>
      </c>
      <c r="J12" s="177">
        <v>660</v>
      </c>
    </row>
    <row r="13" spans="1:12" x14ac:dyDescent="0.3">
      <c r="A13" s="157"/>
      <c r="B13" s="179">
        <v>19871</v>
      </c>
      <c r="C13" s="179">
        <f>SUM(C4:C12)</f>
        <v>26705</v>
      </c>
      <c r="D13" s="179">
        <f>SUM(D4:D12)</f>
        <v>18366</v>
      </c>
      <c r="E13" s="175">
        <f>SUM(E4:E12)</f>
        <v>31935</v>
      </c>
      <c r="F13" s="176">
        <f>SUM(F4:F12)</f>
        <v>25885</v>
      </c>
      <c r="G13" s="180">
        <f>SUM(G4:G12)</f>
        <v>32425.5</v>
      </c>
      <c r="H13" s="181">
        <v>35626</v>
      </c>
      <c r="I13" s="181">
        <f>H13*105%</f>
        <v>37407.300000000003</v>
      </c>
      <c r="J13" s="177">
        <f>SUM(J4:J12)</f>
        <v>31886</v>
      </c>
    </row>
    <row r="14" spans="1:12" x14ac:dyDescent="0.3">
      <c r="A14" s="168" t="s">
        <v>96</v>
      </c>
      <c r="B14" s="169"/>
      <c r="C14" s="170"/>
      <c r="D14" s="170"/>
      <c r="E14" s="172"/>
      <c r="F14" s="172"/>
      <c r="G14" s="173"/>
      <c r="H14" s="173"/>
      <c r="I14" s="181"/>
      <c r="J14" s="182"/>
    </row>
    <row r="15" spans="1:12" x14ac:dyDescent="0.3">
      <c r="A15" s="157" t="s">
        <v>97</v>
      </c>
      <c r="B15" s="179">
        <v>13975</v>
      </c>
      <c r="C15" s="179">
        <v>10048</v>
      </c>
      <c r="D15" s="179"/>
      <c r="E15" s="175">
        <v>11000</v>
      </c>
      <c r="F15" s="175">
        <v>2000</v>
      </c>
      <c r="G15" s="181">
        <v>11000</v>
      </c>
      <c r="H15" s="181">
        <f>G15*105%</f>
        <v>11550</v>
      </c>
      <c r="I15" s="181">
        <f>H15*105%</f>
        <v>12127.5</v>
      </c>
      <c r="J15" s="177">
        <v>0</v>
      </c>
    </row>
    <row r="16" spans="1:12" x14ac:dyDescent="0.3">
      <c r="A16" s="157" t="s">
        <v>98</v>
      </c>
      <c r="B16" s="179">
        <v>13719</v>
      </c>
      <c r="C16" s="179">
        <v>15780</v>
      </c>
      <c r="D16" s="179"/>
      <c r="E16" s="175">
        <v>13100</v>
      </c>
      <c r="F16" s="175">
        <v>7000</v>
      </c>
      <c r="G16" s="181">
        <v>13100</v>
      </c>
      <c r="H16" s="181">
        <f t="shared" ref="H16:I18" si="2">G16*105%</f>
        <v>13755</v>
      </c>
      <c r="I16" s="181">
        <f t="shared" si="2"/>
        <v>14442.75</v>
      </c>
      <c r="J16" s="177">
        <v>13100</v>
      </c>
    </row>
    <row r="17" spans="1:11" x14ac:dyDescent="0.3">
      <c r="A17" s="157" t="s">
        <v>99</v>
      </c>
      <c r="B17" s="179">
        <v>27694</v>
      </c>
      <c r="C17" s="179">
        <v>25828</v>
      </c>
      <c r="D17" s="179"/>
      <c r="E17" s="175">
        <v>24100</v>
      </c>
      <c r="F17" s="175">
        <v>9000</v>
      </c>
      <c r="G17" s="181">
        <v>24100</v>
      </c>
      <c r="H17" s="181">
        <f t="shared" si="2"/>
        <v>25305</v>
      </c>
      <c r="I17" s="181">
        <f t="shared" si="2"/>
        <v>26570.25</v>
      </c>
      <c r="J17" s="177">
        <f>SUM(J15:J16)</f>
        <v>13100</v>
      </c>
    </row>
    <row r="18" spans="1:11" ht="23" x14ac:dyDescent="0.3">
      <c r="A18" s="183" t="s">
        <v>100</v>
      </c>
      <c r="B18" s="184">
        <v>-7823</v>
      </c>
      <c r="C18" s="179">
        <v>877</v>
      </c>
      <c r="D18" s="179"/>
      <c r="E18" s="171">
        <f>SUM(E13-E17)</f>
        <v>7835</v>
      </c>
      <c r="F18" s="172">
        <f>F13-F17</f>
        <v>16885</v>
      </c>
      <c r="G18" s="181">
        <v>8379</v>
      </c>
      <c r="H18" s="181">
        <v>9498</v>
      </c>
      <c r="I18" s="181">
        <f t="shared" si="2"/>
        <v>9972.9</v>
      </c>
      <c r="J18" s="357">
        <f>J13-J17</f>
        <v>18786</v>
      </c>
      <c r="K18" s="163"/>
    </row>
    <row r="19" spans="1:11" x14ac:dyDescent="0.3">
      <c r="A19" s="183" t="s">
        <v>101</v>
      </c>
      <c r="B19" s="185"/>
      <c r="C19" s="170"/>
      <c r="D19" s="170"/>
      <c r="E19" s="172"/>
      <c r="F19" s="172"/>
      <c r="G19" s="173"/>
      <c r="H19" s="173"/>
      <c r="I19" s="173"/>
      <c r="J19" s="182"/>
      <c r="K19" s="163"/>
    </row>
    <row r="20" spans="1:11" s="178" customFormat="1" x14ac:dyDescent="0.3">
      <c r="A20" s="168"/>
      <c r="B20" s="169"/>
      <c r="C20" s="170"/>
      <c r="D20" s="170"/>
      <c r="E20" s="172"/>
      <c r="F20" s="172"/>
      <c r="G20" s="173"/>
      <c r="H20" s="173"/>
      <c r="I20" s="173"/>
      <c r="J20" s="182"/>
    </row>
    <row r="21" spans="1:11" x14ac:dyDescent="0.3">
      <c r="A21" s="157"/>
      <c r="B21" s="170"/>
      <c r="C21" s="170"/>
      <c r="D21" s="170"/>
      <c r="E21" s="176"/>
      <c r="F21" s="186"/>
      <c r="G21" s="166"/>
      <c r="H21" s="166"/>
      <c r="I21" s="166"/>
      <c r="J21" s="187"/>
    </row>
    <row r="22" spans="1:11" x14ac:dyDescent="0.3">
      <c r="A22" s="157"/>
      <c r="B22" s="170"/>
      <c r="C22" s="170"/>
      <c r="D22" s="170"/>
      <c r="E22" s="176"/>
      <c r="F22" s="176"/>
      <c r="G22" s="166"/>
      <c r="H22" s="166"/>
      <c r="I22" s="166"/>
      <c r="J22" s="187"/>
    </row>
    <row r="23" spans="1:11" x14ac:dyDescent="0.3">
      <c r="A23" s="157"/>
      <c r="B23" s="170"/>
      <c r="C23" s="170"/>
      <c r="D23" s="170"/>
      <c r="E23" s="176"/>
      <c r="F23" s="176"/>
      <c r="G23" s="166"/>
      <c r="H23" s="166"/>
      <c r="I23" s="166"/>
      <c r="J23" s="187"/>
    </row>
    <row r="24" spans="1:11" x14ac:dyDescent="0.3">
      <c r="A24" s="157"/>
      <c r="B24" s="170"/>
      <c r="C24" s="170"/>
      <c r="D24" s="170"/>
      <c r="E24" s="176"/>
      <c r="F24" s="176"/>
      <c r="G24" s="166"/>
      <c r="H24" s="166"/>
      <c r="I24" s="166"/>
      <c r="J24" s="187"/>
    </row>
    <row r="25" spans="1:11" x14ac:dyDescent="0.3">
      <c r="A25" s="157"/>
      <c r="B25" s="170"/>
      <c r="C25" s="170"/>
      <c r="D25" s="170"/>
      <c r="E25" s="176"/>
      <c r="F25" s="186"/>
      <c r="G25" s="166"/>
      <c r="H25" s="166"/>
      <c r="I25" s="166"/>
      <c r="J25" s="187"/>
    </row>
    <row r="26" spans="1:11" ht="13.5" customHeight="1" x14ac:dyDescent="0.3">
      <c r="A26" s="157"/>
      <c r="B26" s="170"/>
      <c r="C26" s="170"/>
      <c r="D26" s="170"/>
      <c r="E26" s="176"/>
      <c r="F26" s="186"/>
      <c r="G26" s="166"/>
      <c r="H26" s="166"/>
      <c r="I26" s="166"/>
      <c r="J26" s="187"/>
    </row>
    <row r="27" spans="1:11" x14ac:dyDescent="0.3">
      <c r="B27" s="188"/>
      <c r="C27" s="188"/>
      <c r="D27" s="188"/>
      <c r="E27" s="189"/>
      <c r="F27" s="189"/>
      <c r="G27" s="190"/>
      <c r="H27" s="190"/>
      <c r="I27" s="190"/>
      <c r="J27" s="191"/>
    </row>
    <row r="28" spans="1:11" x14ac:dyDescent="0.3">
      <c r="E28" s="192"/>
      <c r="F28" s="192"/>
      <c r="G28" s="190"/>
      <c r="H28" s="190"/>
      <c r="I28" s="190"/>
      <c r="J28" s="156"/>
    </row>
    <row r="29" spans="1:11" x14ac:dyDescent="0.3">
      <c r="E29" s="192"/>
      <c r="F29" s="192"/>
      <c r="G29" s="193"/>
      <c r="H29" s="193"/>
      <c r="I29" s="193"/>
      <c r="J29" s="156"/>
    </row>
    <row r="30" spans="1:11" x14ac:dyDescent="0.3">
      <c r="E30" s="192"/>
      <c r="F30" s="192"/>
      <c r="G30" s="193"/>
      <c r="H30" s="193"/>
      <c r="I30" s="193"/>
      <c r="J30" s="156"/>
    </row>
    <row r="31" spans="1:11" x14ac:dyDescent="0.3">
      <c r="E31" s="192"/>
      <c r="F31" s="192"/>
      <c r="G31" s="193"/>
      <c r="H31" s="193"/>
      <c r="I31" s="193"/>
      <c r="J31" s="156"/>
    </row>
    <row r="32" spans="1:11" x14ac:dyDescent="0.3">
      <c r="E32" s="192"/>
      <c r="F32" s="192"/>
      <c r="G32" s="193"/>
      <c r="H32" s="193"/>
      <c r="I32" s="193"/>
      <c r="J32" s="156"/>
    </row>
    <row r="33" spans="1:10" x14ac:dyDescent="0.3">
      <c r="E33" s="192"/>
      <c r="F33" s="192"/>
      <c r="G33" s="193"/>
      <c r="H33" s="193"/>
      <c r="I33" s="193"/>
      <c r="J33" s="156"/>
    </row>
    <row r="34" spans="1:10" x14ac:dyDescent="0.3">
      <c r="E34" s="192"/>
      <c r="F34" s="192"/>
      <c r="G34" s="193"/>
      <c r="H34" s="193"/>
      <c r="I34" s="193"/>
      <c r="J34" s="156"/>
    </row>
    <row r="35" spans="1:10" x14ac:dyDescent="0.3">
      <c r="E35" s="192"/>
      <c r="F35" s="192"/>
      <c r="G35" s="193"/>
      <c r="H35" s="193"/>
      <c r="I35" s="193"/>
      <c r="J35" s="156"/>
    </row>
    <row r="36" spans="1:10" x14ac:dyDescent="0.3">
      <c r="A36" s="194"/>
      <c r="B36" s="195"/>
      <c r="C36" s="195"/>
      <c r="D36" s="195"/>
      <c r="E36" s="192"/>
      <c r="F36" s="192"/>
      <c r="G36" s="193"/>
      <c r="H36" s="193"/>
      <c r="I36" s="193"/>
      <c r="J36" s="1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6864-3D58-492B-AF6B-154DA2E7E648}">
  <dimension ref="A1:J22"/>
  <sheetViews>
    <sheetView tabSelected="1" topLeftCell="A2" workbookViewId="0">
      <selection activeCell="A23" sqref="A23"/>
    </sheetView>
  </sheetViews>
  <sheetFormatPr defaultColWidth="14.7265625" defaultRowHeight="13" x14ac:dyDescent="0.3"/>
  <cols>
    <col min="1" max="1" width="30.26953125" style="1" bestFit="1" customWidth="1"/>
    <col min="2" max="2" width="8.453125" style="1" bestFit="1" customWidth="1"/>
    <col min="3" max="3" width="8.7265625" style="1" bestFit="1" customWidth="1"/>
    <col min="4" max="4" width="8.453125" style="1" bestFit="1" customWidth="1"/>
    <col min="5" max="5" width="8.7265625" style="43" bestFit="1" customWidth="1"/>
    <col min="6" max="6" width="11.81640625" style="1" bestFit="1" customWidth="1"/>
    <col min="7" max="7" width="9.7265625" style="198" bestFit="1" customWidth="1"/>
    <col min="8" max="9" width="10.7265625" style="198" bestFit="1" customWidth="1"/>
    <col min="10" max="10" width="19.1796875" style="156" customWidth="1"/>
    <col min="11" max="256" width="14.7265625" style="1"/>
    <col min="257" max="257" width="28.26953125" style="1" bestFit="1" customWidth="1"/>
    <col min="258" max="259" width="11.7265625" style="1" bestFit="1" customWidth="1"/>
    <col min="260" max="261" width="13.26953125" style="1" bestFit="1" customWidth="1"/>
    <col min="262" max="262" width="15.7265625" style="1" bestFit="1" customWidth="1"/>
    <col min="263" max="263" width="13.54296875" style="1" bestFit="1" customWidth="1"/>
    <col min="264" max="264" width="13.26953125" style="1" bestFit="1" customWidth="1"/>
    <col min="265" max="265" width="14.453125" style="1" bestFit="1" customWidth="1"/>
    <col min="266" max="266" width="14.26953125" style="1" bestFit="1" customWidth="1"/>
    <col min="267" max="512" width="14.7265625" style="1"/>
    <col min="513" max="513" width="28.26953125" style="1" bestFit="1" customWidth="1"/>
    <col min="514" max="515" width="11.7265625" style="1" bestFit="1" customWidth="1"/>
    <col min="516" max="517" width="13.26953125" style="1" bestFit="1" customWidth="1"/>
    <col min="518" max="518" width="15.7265625" style="1" bestFit="1" customWidth="1"/>
    <col min="519" max="519" width="13.54296875" style="1" bestFit="1" customWidth="1"/>
    <col min="520" max="520" width="13.26953125" style="1" bestFit="1" customWidth="1"/>
    <col min="521" max="521" width="14.453125" style="1" bestFit="1" customWidth="1"/>
    <col min="522" max="522" width="14.26953125" style="1" bestFit="1" customWidth="1"/>
    <col min="523" max="768" width="14.7265625" style="1"/>
    <col min="769" max="769" width="28.26953125" style="1" bestFit="1" customWidth="1"/>
    <col min="770" max="771" width="11.7265625" style="1" bestFit="1" customWidth="1"/>
    <col min="772" max="773" width="13.26953125" style="1" bestFit="1" customWidth="1"/>
    <col min="774" max="774" width="15.7265625" style="1" bestFit="1" customWidth="1"/>
    <col min="775" max="775" width="13.54296875" style="1" bestFit="1" customWidth="1"/>
    <col min="776" max="776" width="13.26953125" style="1" bestFit="1" customWidth="1"/>
    <col min="777" max="777" width="14.453125" style="1" bestFit="1" customWidth="1"/>
    <col min="778" max="778" width="14.26953125" style="1" bestFit="1" customWidth="1"/>
    <col min="779" max="1024" width="14.7265625" style="1"/>
    <col min="1025" max="1025" width="28.26953125" style="1" bestFit="1" customWidth="1"/>
    <col min="1026" max="1027" width="11.7265625" style="1" bestFit="1" customWidth="1"/>
    <col min="1028" max="1029" width="13.26953125" style="1" bestFit="1" customWidth="1"/>
    <col min="1030" max="1030" width="15.7265625" style="1" bestFit="1" customWidth="1"/>
    <col min="1031" max="1031" width="13.54296875" style="1" bestFit="1" customWidth="1"/>
    <col min="1032" max="1032" width="13.26953125" style="1" bestFit="1" customWidth="1"/>
    <col min="1033" max="1033" width="14.453125" style="1" bestFit="1" customWidth="1"/>
    <col min="1034" max="1034" width="14.26953125" style="1" bestFit="1" customWidth="1"/>
    <col min="1035" max="1280" width="14.7265625" style="1"/>
    <col min="1281" max="1281" width="28.26953125" style="1" bestFit="1" customWidth="1"/>
    <col min="1282" max="1283" width="11.7265625" style="1" bestFit="1" customWidth="1"/>
    <col min="1284" max="1285" width="13.26953125" style="1" bestFit="1" customWidth="1"/>
    <col min="1286" max="1286" width="15.7265625" style="1" bestFit="1" customWidth="1"/>
    <col min="1287" max="1287" width="13.54296875" style="1" bestFit="1" customWidth="1"/>
    <col min="1288" max="1288" width="13.26953125" style="1" bestFit="1" customWidth="1"/>
    <col min="1289" max="1289" width="14.453125" style="1" bestFit="1" customWidth="1"/>
    <col min="1290" max="1290" width="14.26953125" style="1" bestFit="1" customWidth="1"/>
    <col min="1291" max="1536" width="14.7265625" style="1"/>
    <col min="1537" max="1537" width="28.26953125" style="1" bestFit="1" customWidth="1"/>
    <col min="1538" max="1539" width="11.7265625" style="1" bestFit="1" customWidth="1"/>
    <col min="1540" max="1541" width="13.26953125" style="1" bestFit="1" customWidth="1"/>
    <col min="1542" max="1542" width="15.7265625" style="1" bestFit="1" customWidth="1"/>
    <col min="1543" max="1543" width="13.54296875" style="1" bestFit="1" customWidth="1"/>
    <col min="1544" max="1544" width="13.26953125" style="1" bestFit="1" customWidth="1"/>
    <col min="1545" max="1545" width="14.453125" style="1" bestFit="1" customWidth="1"/>
    <col min="1546" max="1546" width="14.26953125" style="1" bestFit="1" customWidth="1"/>
    <col min="1547" max="1792" width="14.7265625" style="1"/>
    <col min="1793" max="1793" width="28.26953125" style="1" bestFit="1" customWidth="1"/>
    <col min="1794" max="1795" width="11.7265625" style="1" bestFit="1" customWidth="1"/>
    <col min="1796" max="1797" width="13.26953125" style="1" bestFit="1" customWidth="1"/>
    <col min="1798" max="1798" width="15.7265625" style="1" bestFit="1" customWidth="1"/>
    <col min="1799" max="1799" width="13.54296875" style="1" bestFit="1" customWidth="1"/>
    <col min="1800" max="1800" width="13.26953125" style="1" bestFit="1" customWidth="1"/>
    <col min="1801" max="1801" width="14.453125" style="1" bestFit="1" customWidth="1"/>
    <col min="1802" max="1802" width="14.26953125" style="1" bestFit="1" customWidth="1"/>
    <col min="1803" max="2048" width="14.7265625" style="1"/>
    <col min="2049" max="2049" width="28.26953125" style="1" bestFit="1" customWidth="1"/>
    <col min="2050" max="2051" width="11.7265625" style="1" bestFit="1" customWidth="1"/>
    <col min="2052" max="2053" width="13.26953125" style="1" bestFit="1" customWidth="1"/>
    <col min="2054" max="2054" width="15.7265625" style="1" bestFit="1" customWidth="1"/>
    <col min="2055" max="2055" width="13.54296875" style="1" bestFit="1" customWidth="1"/>
    <col min="2056" max="2056" width="13.26953125" style="1" bestFit="1" customWidth="1"/>
    <col min="2057" max="2057" width="14.453125" style="1" bestFit="1" customWidth="1"/>
    <col min="2058" max="2058" width="14.26953125" style="1" bestFit="1" customWidth="1"/>
    <col min="2059" max="2304" width="14.7265625" style="1"/>
    <col min="2305" max="2305" width="28.26953125" style="1" bestFit="1" customWidth="1"/>
    <col min="2306" max="2307" width="11.7265625" style="1" bestFit="1" customWidth="1"/>
    <col min="2308" max="2309" width="13.26953125" style="1" bestFit="1" customWidth="1"/>
    <col min="2310" max="2310" width="15.7265625" style="1" bestFit="1" customWidth="1"/>
    <col min="2311" max="2311" width="13.54296875" style="1" bestFit="1" customWidth="1"/>
    <col min="2312" max="2312" width="13.26953125" style="1" bestFit="1" customWidth="1"/>
    <col min="2313" max="2313" width="14.453125" style="1" bestFit="1" customWidth="1"/>
    <col min="2314" max="2314" width="14.26953125" style="1" bestFit="1" customWidth="1"/>
    <col min="2315" max="2560" width="14.7265625" style="1"/>
    <col min="2561" max="2561" width="28.26953125" style="1" bestFit="1" customWidth="1"/>
    <col min="2562" max="2563" width="11.7265625" style="1" bestFit="1" customWidth="1"/>
    <col min="2564" max="2565" width="13.26953125" style="1" bestFit="1" customWidth="1"/>
    <col min="2566" max="2566" width="15.7265625" style="1" bestFit="1" customWidth="1"/>
    <col min="2567" max="2567" width="13.54296875" style="1" bestFit="1" customWidth="1"/>
    <col min="2568" max="2568" width="13.26953125" style="1" bestFit="1" customWidth="1"/>
    <col min="2569" max="2569" width="14.453125" style="1" bestFit="1" customWidth="1"/>
    <col min="2570" max="2570" width="14.26953125" style="1" bestFit="1" customWidth="1"/>
    <col min="2571" max="2816" width="14.7265625" style="1"/>
    <col min="2817" max="2817" width="28.26953125" style="1" bestFit="1" customWidth="1"/>
    <col min="2818" max="2819" width="11.7265625" style="1" bestFit="1" customWidth="1"/>
    <col min="2820" max="2821" width="13.26953125" style="1" bestFit="1" customWidth="1"/>
    <col min="2822" max="2822" width="15.7265625" style="1" bestFit="1" customWidth="1"/>
    <col min="2823" max="2823" width="13.54296875" style="1" bestFit="1" customWidth="1"/>
    <col min="2824" max="2824" width="13.26953125" style="1" bestFit="1" customWidth="1"/>
    <col min="2825" max="2825" width="14.453125" style="1" bestFit="1" customWidth="1"/>
    <col min="2826" max="2826" width="14.26953125" style="1" bestFit="1" customWidth="1"/>
    <col min="2827" max="3072" width="14.7265625" style="1"/>
    <col min="3073" max="3073" width="28.26953125" style="1" bestFit="1" customWidth="1"/>
    <col min="3074" max="3075" width="11.7265625" style="1" bestFit="1" customWidth="1"/>
    <col min="3076" max="3077" width="13.26953125" style="1" bestFit="1" customWidth="1"/>
    <col min="3078" max="3078" width="15.7265625" style="1" bestFit="1" customWidth="1"/>
    <col min="3079" max="3079" width="13.54296875" style="1" bestFit="1" customWidth="1"/>
    <col min="3080" max="3080" width="13.26953125" style="1" bestFit="1" customWidth="1"/>
    <col min="3081" max="3081" width="14.453125" style="1" bestFit="1" customWidth="1"/>
    <col min="3082" max="3082" width="14.26953125" style="1" bestFit="1" customWidth="1"/>
    <col min="3083" max="3328" width="14.7265625" style="1"/>
    <col min="3329" max="3329" width="28.26953125" style="1" bestFit="1" customWidth="1"/>
    <col min="3330" max="3331" width="11.7265625" style="1" bestFit="1" customWidth="1"/>
    <col min="3332" max="3333" width="13.26953125" style="1" bestFit="1" customWidth="1"/>
    <col min="3334" max="3334" width="15.7265625" style="1" bestFit="1" customWidth="1"/>
    <col min="3335" max="3335" width="13.54296875" style="1" bestFit="1" customWidth="1"/>
    <col min="3336" max="3336" width="13.26953125" style="1" bestFit="1" customWidth="1"/>
    <col min="3337" max="3337" width="14.453125" style="1" bestFit="1" customWidth="1"/>
    <col min="3338" max="3338" width="14.26953125" style="1" bestFit="1" customWidth="1"/>
    <col min="3339" max="3584" width="14.7265625" style="1"/>
    <col min="3585" max="3585" width="28.26953125" style="1" bestFit="1" customWidth="1"/>
    <col min="3586" max="3587" width="11.7265625" style="1" bestFit="1" customWidth="1"/>
    <col min="3588" max="3589" width="13.26953125" style="1" bestFit="1" customWidth="1"/>
    <col min="3590" max="3590" width="15.7265625" style="1" bestFit="1" customWidth="1"/>
    <col min="3591" max="3591" width="13.54296875" style="1" bestFit="1" customWidth="1"/>
    <col min="3592" max="3592" width="13.26953125" style="1" bestFit="1" customWidth="1"/>
    <col min="3593" max="3593" width="14.453125" style="1" bestFit="1" customWidth="1"/>
    <col min="3594" max="3594" width="14.26953125" style="1" bestFit="1" customWidth="1"/>
    <col min="3595" max="3840" width="14.7265625" style="1"/>
    <col min="3841" max="3841" width="28.26953125" style="1" bestFit="1" customWidth="1"/>
    <col min="3842" max="3843" width="11.7265625" style="1" bestFit="1" customWidth="1"/>
    <col min="3844" max="3845" width="13.26953125" style="1" bestFit="1" customWidth="1"/>
    <col min="3846" max="3846" width="15.7265625" style="1" bestFit="1" customWidth="1"/>
    <col min="3847" max="3847" width="13.54296875" style="1" bestFit="1" customWidth="1"/>
    <col min="3848" max="3848" width="13.26953125" style="1" bestFit="1" customWidth="1"/>
    <col min="3849" max="3849" width="14.453125" style="1" bestFit="1" customWidth="1"/>
    <col min="3850" max="3850" width="14.26953125" style="1" bestFit="1" customWidth="1"/>
    <col min="3851" max="4096" width="14.7265625" style="1"/>
    <col min="4097" max="4097" width="28.26953125" style="1" bestFit="1" customWidth="1"/>
    <col min="4098" max="4099" width="11.7265625" style="1" bestFit="1" customWidth="1"/>
    <col min="4100" max="4101" width="13.26953125" style="1" bestFit="1" customWidth="1"/>
    <col min="4102" max="4102" width="15.7265625" style="1" bestFit="1" customWidth="1"/>
    <col min="4103" max="4103" width="13.54296875" style="1" bestFit="1" customWidth="1"/>
    <col min="4104" max="4104" width="13.26953125" style="1" bestFit="1" customWidth="1"/>
    <col min="4105" max="4105" width="14.453125" style="1" bestFit="1" customWidth="1"/>
    <col min="4106" max="4106" width="14.26953125" style="1" bestFit="1" customWidth="1"/>
    <col min="4107" max="4352" width="14.7265625" style="1"/>
    <col min="4353" max="4353" width="28.26953125" style="1" bestFit="1" customWidth="1"/>
    <col min="4354" max="4355" width="11.7265625" style="1" bestFit="1" customWidth="1"/>
    <col min="4356" max="4357" width="13.26953125" style="1" bestFit="1" customWidth="1"/>
    <col min="4358" max="4358" width="15.7265625" style="1" bestFit="1" customWidth="1"/>
    <col min="4359" max="4359" width="13.54296875" style="1" bestFit="1" customWidth="1"/>
    <col min="4360" max="4360" width="13.26953125" style="1" bestFit="1" customWidth="1"/>
    <col min="4361" max="4361" width="14.453125" style="1" bestFit="1" customWidth="1"/>
    <col min="4362" max="4362" width="14.26953125" style="1" bestFit="1" customWidth="1"/>
    <col min="4363" max="4608" width="14.7265625" style="1"/>
    <col min="4609" max="4609" width="28.26953125" style="1" bestFit="1" customWidth="1"/>
    <col min="4610" max="4611" width="11.7265625" style="1" bestFit="1" customWidth="1"/>
    <col min="4612" max="4613" width="13.26953125" style="1" bestFit="1" customWidth="1"/>
    <col min="4614" max="4614" width="15.7265625" style="1" bestFit="1" customWidth="1"/>
    <col min="4615" max="4615" width="13.54296875" style="1" bestFit="1" customWidth="1"/>
    <col min="4616" max="4616" width="13.26953125" style="1" bestFit="1" customWidth="1"/>
    <col min="4617" max="4617" width="14.453125" style="1" bestFit="1" customWidth="1"/>
    <col min="4618" max="4618" width="14.26953125" style="1" bestFit="1" customWidth="1"/>
    <col min="4619" max="4864" width="14.7265625" style="1"/>
    <col min="4865" max="4865" width="28.26953125" style="1" bestFit="1" customWidth="1"/>
    <col min="4866" max="4867" width="11.7265625" style="1" bestFit="1" customWidth="1"/>
    <col min="4868" max="4869" width="13.26953125" style="1" bestFit="1" customWidth="1"/>
    <col min="4870" max="4870" width="15.7265625" style="1" bestFit="1" customWidth="1"/>
    <col min="4871" max="4871" width="13.54296875" style="1" bestFit="1" customWidth="1"/>
    <col min="4872" max="4872" width="13.26953125" style="1" bestFit="1" customWidth="1"/>
    <col min="4873" max="4873" width="14.453125" style="1" bestFit="1" customWidth="1"/>
    <col min="4874" max="4874" width="14.26953125" style="1" bestFit="1" customWidth="1"/>
    <col min="4875" max="5120" width="14.7265625" style="1"/>
    <col min="5121" max="5121" width="28.26953125" style="1" bestFit="1" customWidth="1"/>
    <col min="5122" max="5123" width="11.7265625" style="1" bestFit="1" customWidth="1"/>
    <col min="5124" max="5125" width="13.26953125" style="1" bestFit="1" customWidth="1"/>
    <col min="5126" max="5126" width="15.7265625" style="1" bestFit="1" customWidth="1"/>
    <col min="5127" max="5127" width="13.54296875" style="1" bestFit="1" customWidth="1"/>
    <col min="5128" max="5128" width="13.26953125" style="1" bestFit="1" customWidth="1"/>
    <col min="5129" max="5129" width="14.453125" style="1" bestFit="1" customWidth="1"/>
    <col min="5130" max="5130" width="14.26953125" style="1" bestFit="1" customWidth="1"/>
    <col min="5131" max="5376" width="14.7265625" style="1"/>
    <col min="5377" max="5377" width="28.26953125" style="1" bestFit="1" customWidth="1"/>
    <col min="5378" max="5379" width="11.7265625" style="1" bestFit="1" customWidth="1"/>
    <col min="5380" max="5381" width="13.26953125" style="1" bestFit="1" customWidth="1"/>
    <col min="5382" max="5382" width="15.7265625" style="1" bestFit="1" customWidth="1"/>
    <col min="5383" max="5383" width="13.54296875" style="1" bestFit="1" customWidth="1"/>
    <col min="5384" max="5384" width="13.26953125" style="1" bestFit="1" customWidth="1"/>
    <col min="5385" max="5385" width="14.453125" style="1" bestFit="1" customWidth="1"/>
    <col min="5386" max="5386" width="14.26953125" style="1" bestFit="1" customWidth="1"/>
    <col min="5387" max="5632" width="14.7265625" style="1"/>
    <col min="5633" max="5633" width="28.26953125" style="1" bestFit="1" customWidth="1"/>
    <col min="5634" max="5635" width="11.7265625" style="1" bestFit="1" customWidth="1"/>
    <col min="5636" max="5637" width="13.26953125" style="1" bestFit="1" customWidth="1"/>
    <col min="5638" max="5638" width="15.7265625" style="1" bestFit="1" customWidth="1"/>
    <col min="5639" max="5639" width="13.54296875" style="1" bestFit="1" customWidth="1"/>
    <col min="5640" max="5640" width="13.26953125" style="1" bestFit="1" customWidth="1"/>
    <col min="5641" max="5641" width="14.453125" style="1" bestFit="1" customWidth="1"/>
    <col min="5642" max="5642" width="14.26953125" style="1" bestFit="1" customWidth="1"/>
    <col min="5643" max="5888" width="14.7265625" style="1"/>
    <col min="5889" max="5889" width="28.26953125" style="1" bestFit="1" customWidth="1"/>
    <col min="5890" max="5891" width="11.7265625" style="1" bestFit="1" customWidth="1"/>
    <col min="5892" max="5893" width="13.26953125" style="1" bestFit="1" customWidth="1"/>
    <col min="5894" max="5894" width="15.7265625" style="1" bestFit="1" customWidth="1"/>
    <col min="5895" max="5895" width="13.54296875" style="1" bestFit="1" customWidth="1"/>
    <col min="5896" max="5896" width="13.26953125" style="1" bestFit="1" customWidth="1"/>
    <col min="5897" max="5897" width="14.453125" style="1" bestFit="1" customWidth="1"/>
    <col min="5898" max="5898" width="14.26953125" style="1" bestFit="1" customWidth="1"/>
    <col min="5899" max="6144" width="14.7265625" style="1"/>
    <col min="6145" max="6145" width="28.26953125" style="1" bestFit="1" customWidth="1"/>
    <col min="6146" max="6147" width="11.7265625" style="1" bestFit="1" customWidth="1"/>
    <col min="6148" max="6149" width="13.26953125" style="1" bestFit="1" customWidth="1"/>
    <col min="6150" max="6150" width="15.7265625" style="1" bestFit="1" customWidth="1"/>
    <col min="6151" max="6151" width="13.54296875" style="1" bestFit="1" customWidth="1"/>
    <col min="6152" max="6152" width="13.26953125" style="1" bestFit="1" customWidth="1"/>
    <col min="6153" max="6153" width="14.453125" style="1" bestFit="1" customWidth="1"/>
    <col min="6154" max="6154" width="14.26953125" style="1" bestFit="1" customWidth="1"/>
    <col min="6155" max="6400" width="14.7265625" style="1"/>
    <col min="6401" max="6401" width="28.26953125" style="1" bestFit="1" customWidth="1"/>
    <col min="6402" max="6403" width="11.7265625" style="1" bestFit="1" customWidth="1"/>
    <col min="6404" max="6405" width="13.26953125" style="1" bestFit="1" customWidth="1"/>
    <col min="6406" max="6406" width="15.7265625" style="1" bestFit="1" customWidth="1"/>
    <col min="6407" max="6407" width="13.54296875" style="1" bestFit="1" customWidth="1"/>
    <col min="6408" max="6408" width="13.26953125" style="1" bestFit="1" customWidth="1"/>
    <col min="6409" max="6409" width="14.453125" style="1" bestFit="1" customWidth="1"/>
    <col min="6410" max="6410" width="14.26953125" style="1" bestFit="1" customWidth="1"/>
    <col min="6411" max="6656" width="14.7265625" style="1"/>
    <col min="6657" max="6657" width="28.26953125" style="1" bestFit="1" customWidth="1"/>
    <col min="6658" max="6659" width="11.7265625" style="1" bestFit="1" customWidth="1"/>
    <col min="6660" max="6661" width="13.26953125" style="1" bestFit="1" customWidth="1"/>
    <col min="6662" max="6662" width="15.7265625" style="1" bestFit="1" customWidth="1"/>
    <col min="6663" max="6663" width="13.54296875" style="1" bestFit="1" customWidth="1"/>
    <col min="6664" max="6664" width="13.26953125" style="1" bestFit="1" customWidth="1"/>
    <col min="6665" max="6665" width="14.453125" style="1" bestFit="1" customWidth="1"/>
    <col min="6666" max="6666" width="14.26953125" style="1" bestFit="1" customWidth="1"/>
    <col min="6667" max="6912" width="14.7265625" style="1"/>
    <col min="6913" max="6913" width="28.26953125" style="1" bestFit="1" customWidth="1"/>
    <col min="6914" max="6915" width="11.7265625" style="1" bestFit="1" customWidth="1"/>
    <col min="6916" max="6917" width="13.26953125" style="1" bestFit="1" customWidth="1"/>
    <col min="6918" max="6918" width="15.7265625" style="1" bestFit="1" customWidth="1"/>
    <col min="6919" max="6919" width="13.54296875" style="1" bestFit="1" customWidth="1"/>
    <col min="6920" max="6920" width="13.26953125" style="1" bestFit="1" customWidth="1"/>
    <col min="6921" max="6921" width="14.453125" style="1" bestFit="1" customWidth="1"/>
    <col min="6922" max="6922" width="14.26953125" style="1" bestFit="1" customWidth="1"/>
    <col min="6923" max="7168" width="14.7265625" style="1"/>
    <col min="7169" max="7169" width="28.26953125" style="1" bestFit="1" customWidth="1"/>
    <col min="7170" max="7171" width="11.7265625" style="1" bestFit="1" customWidth="1"/>
    <col min="7172" max="7173" width="13.26953125" style="1" bestFit="1" customWidth="1"/>
    <col min="7174" max="7174" width="15.7265625" style="1" bestFit="1" customWidth="1"/>
    <col min="7175" max="7175" width="13.54296875" style="1" bestFit="1" customWidth="1"/>
    <col min="7176" max="7176" width="13.26953125" style="1" bestFit="1" customWidth="1"/>
    <col min="7177" max="7177" width="14.453125" style="1" bestFit="1" customWidth="1"/>
    <col min="7178" max="7178" width="14.26953125" style="1" bestFit="1" customWidth="1"/>
    <col min="7179" max="7424" width="14.7265625" style="1"/>
    <col min="7425" max="7425" width="28.26953125" style="1" bestFit="1" customWidth="1"/>
    <col min="7426" max="7427" width="11.7265625" style="1" bestFit="1" customWidth="1"/>
    <col min="7428" max="7429" width="13.26953125" style="1" bestFit="1" customWidth="1"/>
    <col min="7430" max="7430" width="15.7265625" style="1" bestFit="1" customWidth="1"/>
    <col min="7431" max="7431" width="13.54296875" style="1" bestFit="1" customWidth="1"/>
    <col min="7432" max="7432" width="13.26953125" style="1" bestFit="1" customWidth="1"/>
    <col min="7433" max="7433" width="14.453125" style="1" bestFit="1" customWidth="1"/>
    <col min="7434" max="7434" width="14.26953125" style="1" bestFit="1" customWidth="1"/>
    <col min="7435" max="7680" width="14.7265625" style="1"/>
    <col min="7681" max="7681" width="28.26953125" style="1" bestFit="1" customWidth="1"/>
    <col min="7682" max="7683" width="11.7265625" style="1" bestFit="1" customWidth="1"/>
    <col min="7684" max="7685" width="13.26953125" style="1" bestFit="1" customWidth="1"/>
    <col min="7686" max="7686" width="15.7265625" style="1" bestFit="1" customWidth="1"/>
    <col min="7687" max="7687" width="13.54296875" style="1" bestFit="1" customWidth="1"/>
    <col min="7688" max="7688" width="13.26953125" style="1" bestFit="1" customWidth="1"/>
    <col min="7689" max="7689" width="14.453125" style="1" bestFit="1" customWidth="1"/>
    <col min="7690" max="7690" width="14.26953125" style="1" bestFit="1" customWidth="1"/>
    <col min="7691" max="7936" width="14.7265625" style="1"/>
    <col min="7937" max="7937" width="28.26953125" style="1" bestFit="1" customWidth="1"/>
    <col min="7938" max="7939" width="11.7265625" style="1" bestFit="1" customWidth="1"/>
    <col min="7940" max="7941" width="13.26953125" style="1" bestFit="1" customWidth="1"/>
    <col min="7942" max="7942" width="15.7265625" style="1" bestFit="1" customWidth="1"/>
    <col min="7943" max="7943" width="13.54296875" style="1" bestFit="1" customWidth="1"/>
    <col min="7944" max="7944" width="13.26953125" style="1" bestFit="1" customWidth="1"/>
    <col min="7945" max="7945" width="14.453125" style="1" bestFit="1" customWidth="1"/>
    <col min="7946" max="7946" width="14.26953125" style="1" bestFit="1" customWidth="1"/>
    <col min="7947" max="8192" width="14.7265625" style="1"/>
    <col min="8193" max="8193" width="28.26953125" style="1" bestFit="1" customWidth="1"/>
    <col min="8194" max="8195" width="11.7265625" style="1" bestFit="1" customWidth="1"/>
    <col min="8196" max="8197" width="13.26953125" style="1" bestFit="1" customWidth="1"/>
    <col min="8198" max="8198" width="15.7265625" style="1" bestFit="1" customWidth="1"/>
    <col min="8199" max="8199" width="13.54296875" style="1" bestFit="1" customWidth="1"/>
    <col min="8200" max="8200" width="13.26953125" style="1" bestFit="1" customWidth="1"/>
    <col min="8201" max="8201" width="14.453125" style="1" bestFit="1" customWidth="1"/>
    <col min="8202" max="8202" width="14.26953125" style="1" bestFit="1" customWidth="1"/>
    <col min="8203" max="8448" width="14.7265625" style="1"/>
    <col min="8449" max="8449" width="28.26953125" style="1" bestFit="1" customWidth="1"/>
    <col min="8450" max="8451" width="11.7265625" style="1" bestFit="1" customWidth="1"/>
    <col min="8452" max="8453" width="13.26953125" style="1" bestFit="1" customWidth="1"/>
    <col min="8454" max="8454" width="15.7265625" style="1" bestFit="1" customWidth="1"/>
    <col min="8455" max="8455" width="13.54296875" style="1" bestFit="1" customWidth="1"/>
    <col min="8456" max="8456" width="13.26953125" style="1" bestFit="1" customWidth="1"/>
    <col min="8457" max="8457" width="14.453125" style="1" bestFit="1" customWidth="1"/>
    <col min="8458" max="8458" width="14.26953125" style="1" bestFit="1" customWidth="1"/>
    <col min="8459" max="8704" width="14.7265625" style="1"/>
    <col min="8705" max="8705" width="28.26953125" style="1" bestFit="1" customWidth="1"/>
    <col min="8706" max="8707" width="11.7265625" style="1" bestFit="1" customWidth="1"/>
    <col min="8708" max="8709" width="13.26953125" style="1" bestFit="1" customWidth="1"/>
    <col min="8710" max="8710" width="15.7265625" style="1" bestFit="1" customWidth="1"/>
    <col min="8711" max="8711" width="13.54296875" style="1" bestFit="1" customWidth="1"/>
    <col min="8712" max="8712" width="13.26953125" style="1" bestFit="1" customWidth="1"/>
    <col min="8713" max="8713" width="14.453125" style="1" bestFit="1" customWidth="1"/>
    <col min="8714" max="8714" width="14.26953125" style="1" bestFit="1" customWidth="1"/>
    <col min="8715" max="8960" width="14.7265625" style="1"/>
    <col min="8961" max="8961" width="28.26953125" style="1" bestFit="1" customWidth="1"/>
    <col min="8962" max="8963" width="11.7265625" style="1" bestFit="1" customWidth="1"/>
    <col min="8964" max="8965" width="13.26953125" style="1" bestFit="1" customWidth="1"/>
    <col min="8966" max="8966" width="15.7265625" style="1" bestFit="1" customWidth="1"/>
    <col min="8967" max="8967" width="13.54296875" style="1" bestFit="1" customWidth="1"/>
    <col min="8968" max="8968" width="13.26953125" style="1" bestFit="1" customWidth="1"/>
    <col min="8969" max="8969" width="14.453125" style="1" bestFit="1" customWidth="1"/>
    <col min="8970" max="8970" width="14.26953125" style="1" bestFit="1" customWidth="1"/>
    <col min="8971" max="9216" width="14.7265625" style="1"/>
    <col min="9217" max="9217" width="28.26953125" style="1" bestFit="1" customWidth="1"/>
    <col min="9218" max="9219" width="11.7265625" style="1" bestFit="1" customWidth="1"/>
    <col min="9220" max="9221" width="13.26953125" style="1" bestFit="1" customWidth="1"/>
    <col min="9222" max="9222" width="15.7265625" style="1" bestFit="1" customWidth="1"/>
    <col min="9223" max="9223" width="13.54296875" style="1" bestFit="1" customWidth="1"/>
    <col min="9224" max="9224" width="13.26953125" style="1" bestFit="1" customWidth="1"/>
    <col min="9225" max="9225" width="14.453125" style="1" bestFit="1" customWidth="1"/>
    <col min="9226" max="9226" width="14.26953125" style="1" bestFit="1" customWidth="1"/>
    <col min="9227" max="9472" width="14.7265625" style="1"/>
    <col min="9473" max="9473" width="28.26953125" style="1" bestFit="1" customWidth="1"/>
    <col min="9474" max="9475" width="11.7265625" style="1" bestFit="1" customWidth="1"/>
    <col min="9476" max="9477" width="13.26953125" style="1" bestFit="1" customWidth="1"/>
    <col min="9478" max="9478" width="15.7265625" style="1" bestFit="1" customWidth="1"/>
    <col min="9479" max="9479" width="13.54296875" style="1" bestFit="1" customWidth="1"/>
    <col min="9480" max="9480" width="13.26953125" style="1" bestFit="1" customWidth="1"/>
    <col min="9481" max="9481" width="14.453125" style="1" bestFit="1" customWidth="1"/>
    <col min="9482" max="9482" width="14.26953125" style="1" bestFit="1" customWidth="1"/>
    <col min="9483" max="9728" width="14.7265625" style="1"/>
    <col min="9729" max="9729" width="28.26953125" style="1" bestFit="1" customWidth="1"/>
    <col min="9730" max="9731" width="11.7265625" style="1" bestFit="1" customWidth="1"/>
    <col min="9732" max="9733" width="13.26953125" style="1" bestFit="1" customWidth="1"/>
    <col min="9734" max="9734" width="15.7265625" style="1" bestFit="1" customWidth="1"/>
    <col min="9735" max="9735" width="13.54296875" style="1" bestFit="1" customWidth="1"/>
    <col min="9736" max="9736" width="13.26953125" style="1" bestFit="1" customWidth="1"/>
    <col min="9737" max="9737" width="14.453125" style="1" bestFit="1" customWidth="1"/>
    <col min="9738" max="9738" width="14.26953125" style="1" bestFit="1" customWidth="1"/>
    <col min="9739" max="9984" width="14.7265625" style="1"/>
    <col min="9985" max="9985" width="28.26953125" style="1" bestFit="1" customWidth="1"/>
    <col min="9986" max="9987" width="11.7265625" style="1" bestFit="1" customWidth="1"/>
    <col min="9988" max="9989" width="13.26953125" style="1" bestFit="1" customWidth="1"/>
    <col min="9990" max="9990" width="15.7265625" style="1" bestFit="1" customWidth="1"/>
    <col min="9991" max="9991" width="13.54296875" style="1" bestFit="1" customWidth="1"/>
    <col min="9992" max="9992" width="13.26953125" style="1" bestFit="1" customWidth="1"/>
    <col min="9993" max="9993" width="14.453125" style="1" bestFit="1" customWidth="1"/>
    <col min="9994" max="9994" width="14.26953125" style="1" bestFit="1" customWidth="1"/>
    <col min="9995" max="10240" width="14.7265625" style="1"/>
    <col min="10241" max="10241" width="28.26953125" style="1" bestFit="1" customWidth="1"/>
    <col min="10242" max="10243" width="11.7265625" style="1" bestFit="1" customWidth="1"/>
    <col min="10244" max="10245" width="13.26953125" style="1" bestFit="1" customWidth="1"/>
    <col min="10246" max="10246" width="15.7265625" style="1" bestFit="1" customWidth="1"/>
    <col min="10247" max="10247" width="13.54296875" style="1" bestFit="1" customWidth="1"/>
    <col min="10248" max="10248" width="13.26953125" style="1" bestFit="1" customWidth="1"/>
    <col min="10249" max="10249" width="14.453125" style="1" bestFit="1" customWidth="1"/>
    <col min="10250" max="10250" width="14.26953125" style="1" bestFit="1" customWidth="1"/>
    <col min="10251" max="10496" width="14.7265625" style="1"/>
    <col min="10497" max="10497" width="28.26953125" style="1" bestFit="1" customWidth="1"/>
    <col min="10498" max="10499" width="11.7265625" style="1" bestFit="1" customWidth="1"/>
    <col min="10500" max="10501" width="13.26953125" style="1" bestFit="1" customWidth="1"/>
    <col min="10502" max="10502" width="15.7265625" style="1" bestFit="1" customWidth="1"/>
    <col min="10503" max="10503" width="13.54296875" style="1" bestFit="1" customWidth="1"/>
    <col min="10504" max="10504" width="13.26953125" style="1" bestFit="1" customWidth="1"/>
    <col min="10505" max="10505" width="14.453125" style="1" bestFit="1" customWidth="1"/>
    <col min="10506" max="10506" width="14.26953125" style="1" bestFit="1" customWidth="1"/>
    <col min="10507" max="10752" width="14.7265625" style="1"/>
    <col min="10753" max="10753" width="28.26953125" style="1" bestFit="1" customWidth="1"/>
    <col min="10754" max="10755" width="11.7265625" style="1" bestFit="1" customWidth="1"/>
    <col min="10756" max="10757" width="13.26953125" style="1" bestFit="1" customWidth="1"/>
    <col min="10758" max="10758" width="15.7265625" style="1" bestFit="1" customWidth="1"/>
    <col min="10759" max="10759" width="13.54296875" style="1" bestFit="1" customWidth="1"/>
    <col min="10760" max="10760" width="13.26953125" style="1" bestFit="1" customWidth="1"/>
    <col min="10761" max="10761" width="14.453125" style="1" bestFit="1" customWidth="1"/>
    <col min="10762" max="10762" width="14.26953125" style="1" bestFit="1" customWidth="1"/>
    <col min="10763" max="11008" width="14.7265625" style="1"/>
    <col min="11009" max="11009" width="28.26953125" style="1" bestFit="1" customWidth="1"/>
    <col min="11010" max="11011" width="11.7265625" style="1" bestFit="1" customWidth="1"/>
    <col min="11012" max="11013" width="13.26953125" style="1" bestFit="1" customWidth="1"/>
    <col min="11014" max="11014" width="15.7265625" style="1" bestFit="1" customWidth="1"/>
    <col min="11015" max="11015" width="13.54296875" style="1" bestFit="1" customWidth="1"/>
    <col min="11016" max="11016" width="13.26953125" style="1" bestFit="1" customWidth="1"/>
    <col min="11017" max="11017" width="14.453125" style="1" bestFit="1" customWidth="1"/>
    <col min="11018" max="11018" width="14.26953125" style="1" bestFit="1" customWidth="1"/>
    <col min="11019" max="11264" width="14.7265625" style="1"/>
    <col min="11265" max="11265" width="28.26953125" style="1" bestFit="1" customWidth="1"/>
    <col min="11266" max="11267" width="11.7265625" style="1" bestFit="1" customWidth="1"/>
    <col min="11268" max="11269" width="13.26953125" style="1" bestFit="1" customWidth="1"/>
    <col min="11270" max="11270" width="15.7265625" style="1" bestFit="1" customWidth="1"/>
    <col min="11271" max="11271" width="13.54296875" style="1" bestFit="1" customWidth="1"/>
    <col min="11272" max="11272" width="13.26953125" style="1" bestFit="1" customWidth="1"/>
    <col min="11273" max="11273" width="14.453125" style="1" bestFit="1" customWidth="1"/>
    <col min="11274" max="11274" width="14.26953125" style="1" bestFit="1" customWidth="1"/>
    <col min="11275" max="11520" width="14.7265625" style="1"/>
    <col min="11521" max="11521" width="28.26953125" style="1" bestFit="1" customWidth="1"/>
    <col min="11522" max="11523" width="11.7265625" style="1" bestFit="1" customWidth="1"/>
    <col min="11524" max="11525" width="13.26953125" style="1" bestFit="1" customWidth="1"/>
    <col min="11526" max="11526" width="15.7265625" style="1" bestFit="1" customWidth="1"/>
    <col min="11527" max="11527" width="13.54296875" style="1" bestFit="1" customWidth="1"/>
    <col min="11528" max="11528" width="13.26953125" style="1" bestFit="1" customWidth="1"/>
    <col min="11529" max="11529" width="14.453125" style="1" bestFit="1" customWidth="1"/>
    <col min="11530" max="11530" width="14.26953125" style="1" bestFit="1" customWidth="1"/>
    <col min="11531" max="11776" width="14.7265625" style="1"/>
    <col min="11777" max="11777" width="28.26953125" style="1" bestFit="1" customWidth="1"/>
    <col min="11778" max="11779" width="11.7265625" style="1" bestFit="1" customWidth="1"/>
    <col min="11780" max="11781" width="13.26953125" style="1" bestFit="1" customWidth="1"/>
    <col min="11782" max="11782" width="15.7265625" style="1" bestFit="1" customWidth="1"/>
    <col min="11783" max="11783" width="13.54296875" style="1" bestFit="1" customWidth="1"/>
    <col min="11784" max="11784" width="13.26953125" style="1" bestFit="1" customWidth="1"/>
    <col min="11785" max="11785" width="14.453125" style="1" bestFit="1" customWidth="1"/>
    <col min="11786" max="11786" width="14.26953125" style="1" bestFit="1" customWidth="1"/>
    <col min="11787" max="12032" width="14.7265625" style="1"/>
    <col min="12033" max="12033" width="28.26953125" style="1" bestFit="1" customWidth="1"/>
    <col min="12034" max="12035" width="11.7265625" style="1" bestFit="1" customWidth="1"/>
    <col min="12036" max="12037" width="13.26953125" style="1" bestFit="1" customWidth="1"/>
    <col min="12038" max="12038" width="15.7265625" style="1" bestFit="1" customWidth="1"/>
    <col min="12039" max="12039" width="13.54296875" style="1" bestFit="1" customWidth="1"/>
    <col min="12040" max="12040" width="13.26953125" style="1" bestFit="1" customWidth="1"/>
    <col min="12041" max="12041" width="14.453125" style="1" bestFit="1" customWidth="1"/>
    <col min="12042" max="12042" width="14.26953125" style="1" bestFit="1" customWidth="1"/>
    <col min="12043" max="12288" width="14.7265625" style="1"/>
    <col min="12289" max="12289" width="28.26953125" style="1" bestFit="1" customWidth="1"/>
    <col min="12290" max="12291" width="11.7265625" style="1" bestFit="1" customWidth="1"/>
    <col min="12292" max="12293" width="13.26953125" style="1" bestFit="1" customWidth="1"/>
    <col min="12294" max="12294" width="15.7265625" style="1" bestFit="1" customWidth="1"/>
    <col min="12295" max="12295" width="13.54296875" style="1" bestFit="1" customWidth="1"/>
    <col min="12296" max="12296" width="13.26953125" style="1" bestFit="1" customWidth="1"/>
    <col min="12297" max="12297" width="14.453125" style="1" bestFit="1" customWidth="1"/>
    <col min="12298" max="12298" width="14.26953125" style="1" bestFit="1" customWidth="1"/>
    <col min="12299" max="12544" width="14.7265625" style="1"/>
    <col min="12545" max="12545" width="28.26953125" style="1" bestFit="1" customWidth="1"/>
    <col min="12546" max="12547" width="11.7265625" style="1" bestFit="1" customWidth="1"/>
    <col min="12548" max="12549" width="13.26953125" style="1" bestFit="1" customWidth="1"/>
    <col min="12550" max="12550" width="15.7265625" style="1" bestFit="1" customWidth="1"/>
    <col min="12551" max="12551" width="13.54296875" style="1" bestFit="1" customWidth="1"/>
    <col min="12552" max="12552" width="13.26953125" style="1" bestFit="1" customWidth="1"/>
    <col min="12553" max="12553" width="14.453125" style="1" bestFit="1" customWidth="1"/>
    <col min="12554" max="12554" width="14.26953125" style="1" bestFit="1" customWidth="1"/>
    <col min="12555" max="12800" width="14.7265625" style="1"/>
    <col min="12801" max="12801" width="28.26953125" style="1" bestFit="1" customWidth="1"/>
    <col min="12802" max="12803" width="11.7265625" style="1" bestFit="1" customWidth="1"/>
    <col min="12804" max="12805" width="13.26953125" style="1" bestFit="1" customWidth="1"/>
    <col min="12806" max="12806" width="15.7265625" style="1" bestFit="1" customWidth="1"/>
    <col min="12807" max="12807" width="13.54296875" style="1" bestFit="1" customWidth="1"/>
    <col min="12808" max="12808" width="13.26953125" style="1" bestFit="1" customWidth="1"/>
    <col min="12809" max="12809" width="14.453125" style="1" bestFit="1" customWidth="1"/>
    <col min="12810" max="12810" width="14.26953125" style="1" bestFit="1" customWidth="1"/>
    <col min="12811" max="13056" width="14.7265625" style="1"/>
    <col min="13057" max="13057" width="28.26953125" style="1" bestFit="1" customWidth="1"/>
    <col min="13058" max="13059" width="11.7265625" style="1" bestFit="1" customWidth="1"/>
    <col min="13060" max="13061" width="13.26953125" style="1" bestFit="1" customWidth="1"/>
    <col min="13062" max="13062" width="15.7265625" style="1" bestFit="1" customWidth="1"/>
    <col min="13063" max="13063" width="13.54296875" style="1" bestFit="1" customWidth="1"/>
    <col min="13064" max="13064" width="13.26953125" style="1" bestFit="1" customWidth="1"/>
    <col min="13065" max="13065" width="14.453125" style="1" bestFit="1" customWidth="1"/>
    <col min="13066" max="13066" width="14.26953125" style="1" bestFit="1" customWidth="1"/>
    <col min="13067" max="13312" width="14.7265625" style="1"/>
    <col min="13313" max="13313" width="28.26953125" style="1" bestFit="1" customWidth="1"/>
    <col min="13314" max="13315" width="11.7265625" style="1" bestFit="1" customWidth="1"/>
    <col min="13316" max="13317" width="13.26953125" style="1" bestFit="1" customWidth="1"/>
    <col min="13318" max="13318" width="15.7265625" style="1" bestFit="1" customWidth="1"/>
    <col min="13319" max="13319" width="13.54296875" style="1" bestFit="1" customWidth="1"/>
    <col min="13320" max="13320" width="13.26953125" style="1" bestFit="1" customWidth="1"/>
    <col min="13321" max="13321" width="14.453125" style="1" bestFit="1" customWidth="1"/>
    <col min="13322" max="13322" width="14.26953125" style="1" bestFit="1" customWidth="1"/>
    <col min="13323" max="13568" width="14.7265625" style="1"/>
    <col min="13569" max="13569" width="28.26953125" style="1" bestFit="1" customWidth="1"/>
    <col min="13570" max="13571" width="11.7265625" style="1" bestFit="1" customWidth="1"/>
    <col min="13572" max="13573" width="13.26953125" style="1" bestFit="1" customWidth="1"/>
    <col min="13574" max="13574" width="15.7265625" style="1" bestFit="1" customWidth="1"/>
    <col min="13575" max="13575" width="13.54296875" style="1" bestFit="1" customWidth="1"/>
    <col min="13576" max="13576" width="13.26953125" style="1" bestFit="1" customWidth="1"/>
    <col min="13577" max="13577" width="14.453125" style="1" bestFit="1" customWidth="1"/>
    <col min="13578" max="13578" width="14.26953125" style="1" bestFit="1" customWidth="1"/>
    <col min="13579" max="13824" width="14.7265625" style="1"/>
    <col min="13825" max="13825" width="28.26953125" style="1" bestFit="1" customWidth="1"/>
    <col min="13826" max="13827" width="11.7265625" style="1" bestFit="1" customWidth="1"/>
    <col min="13828" max="13829" width="13.26953125" style="1" bestFit="1" customWidth="1"/>
    <col min="13830" max="13830" width="15.7265625" style="1" bestFit="1" customWidth="1"/>
    <col min="13831" max="13831" width="13.54296875" style="1" bestFit="1" customWidth="1"/>
    <col min="13832" max="13832" width="13.26953125" style="1" bestFit="1" customWidth="1"/>
    <col min="13833" max="13833" width="14.453125" style="1" bestFit="1" customWidth="1"/>
    <col min="13834" max="13834" width="14.26953125" style="1" bestFit="1" customWidth="1"/>
    <col min="13835" max="14080" width="14.7265625" style="1"/>
    <col min="14081" max="14081" width="28.26953125" style="1" bestFit="1" customWidth="1"/>
    <col min="14082" max="14083" width="11.7265625" style="1" bestFit="1" customWidth="1"/>
    <col min="14084" max="14085" width="13.26953125" style="1" bestFit="1" customWidth="1"/>
    <col min="14086" max="14086" width="15.7265625" style="1" bestFit="1" customWidth="1"/>
    <col min="14087" max="14087" width="13.54296875" style="1" bestFit="1" customWidth="1"/>
    <col min="14088" max="14088" width="13.26953125" style="1" bestFit="1" customWidth="1"/>
    <col min="14089" max="14089" width="14.453125" style="1" bestFit="1" customWidth="1"/>
    <col min="14090" max="14090" width="14.26953125" style="1" bestFit="1" customWidth="1"/>
    <col min="14091" max="14336" width="14.7265625" style="1"/>
    <col min="14337" max="14337" width="28.26953125" style="1" bestFit="1" customWidth="1"/>
    <col min="14338" max="14339" width="11.7265625" style="1" bestFit="1" customWidth="1"/>
    <col min="14340" max="14341" width="13.26953125" style="1" bestFit="1" customWidth="1"/>
    <col min="14342" max="14342" width="15.7265625" style="1" bestFit="1" customWidth="1"/>
    <col min="14343" max="14343" width="13.54296875" style="1" bestFit="1" customWidth="1"/>
    <col min="14344" max="14344" width="13.26953125" style="1" bestFit="1" customWidth="1"/>
    <col min="14345" max="14345" width="14.453125" style="1" bestFit="1" customWidth="1"/>
    <col min="14346" max="14346" width="14.26953125" style="1" bestFit="1" customWidth="1"/>
    <col min="14347" max="14592" width="14.7265625" style="1"/>
    <col min="14593" max="14593" width="28.26953125" style="1" bestFit="1" customWidth="1"/>
    <col min="14594" max="14595" width="11.7265625" style="1" bestFit="1" customWidth="1"/>
    <col min="14596" max="14597" width="13.26953125" style="1" bestFit="1" customWidth="1"/>
    <col min="14598" max="14598" width="15.7265625" style="1" bestFit="1" customWidth="1"/>
    <col min="14599" max="14599" width="13.54296875" style="1" bestFit="1" customWidth="1"/>
    <col min="14600" max="14600" width="13.26953125" style="1" bestFit="1" customWidth="1"/>
    <col min="14601" max="14601" width="14.453125" style="1" bestFit="1" customWidth="1"/>
    <col min="14602" max="14602" width="14.26953125" style="1" bestFit="1" customWidth="1"/>
    <col min="14603" max="14848" width="14.7265625" style="1"/>
    <col min="14849" max="14849" width="28.26953125" style="1" bestFit="1" customWidth="1"/>
    <col min="14850" max="14851" width="11.7265625" style="1" bestFit="1" customWidth="1"/>
    <col min="14852" max="14853" width="13.26953125" style="1" bestFit="1" customWidth="1"/>
    <col min="14854" max="14854" width="15.7265625" style="1" bestFit="1" customWidth="1"/>
    <col min="14855" max="14855" width="13.54296875" style="1" bestFit="1" customWidth="1"/>
    <col min="14856" max="14856" width="13.26953125" style="1" bestFit="1" customWidth="1"/>
    <col min="14857" max="14857" width="14.453125" style="1" bestFit="1" customWidth="1"/>
    <col min="14858" max="14858" width="14.26953125" style="1" bestFit="1" customWidth="1"/>
    <col min="14859" max="15104" width="14.7265625" style="1"/>
    <col min="15105" max="15105" width="28.26953125" style="1" bestFit="1" customWidth="1"/>
    <col min="15106" max="15107" width="11.7265625" style="1" bestFit="1" customWidth="1"/>
    <col min="15108" max="15109" width="13.26953125" style="1" bestFit="1" customWidth="1"/>
    <col min="15110" max="15110" width="15.7265625" style="1" bestFit="1" customWidth="1"/>
    <col min="15111" max="15111" width="13.54296875" style="1" bestFit="1" customWidth="1"/>
    <col min="15112" max="15112" width="13.26953125" style="1" bestFit="1" customWidth="1"/>
    <col min="15113" max="15113" width="14.453125" style="1" bestFit="1" customWidth="1"/>
    <col min="15114" max="15114" width="14.26953125" style="1" bestFit="1" customWidth="1"/>
    <col min="15115" max="15360" width="14.7265625" style="1"/>
    <col min="15361" max="15361" width="28.26953125" style="1" bestFit="1" customWidth="1"/>
    <col min="15362" max="15363" width="11.7265625" style="1" bestFit="1" customWidth="1"/>
    <col min="15364" max="15365" width="13.26953125" style="1" bestFit="1" customWidth="1"/>
    <col min="15366" max="15366" width="15.7265625" style="1" bestFit="1" customWidth="1"/>
    <col min="15367" max="15367" width="13.54296875" style="1" bestFit="1" customWidth="1"/>
    <col min="15368" max="15368" width="13.26953125" style="1" bestFit="1" customWidth="1"/>
    <col min="15369" max="15369" width="14.453125" style="1" bestFit="1" customWidth="1"/>
    <col min="15370" max="15370" width="14.26953125" style="1" bestFit="1" customWidth="1"/>
    <col min="15371" max="15616" width="14.7265625" style="1"/>
    <col min="15617" max="15617" width="28.26953125" style="1" bestFit="1" customWidth="1"/>
    <col min="15618" max="15619" width="11.7265625" style="1" bestFit="1" customWidth="1"/>
    <col min="15620" max="15621" width="13.26953125" style="1" bestFit="1" customWidth="1"/>
    <col min="15622" max="15622" width="15.7265625" style="1" bestFit="1" customWidth="1"/>
    <col min="15623" max="15623" width="13.54296875" style="1" bestFit="1" customWidth="1"/>
    <col min="15624" max="15624" width="13.26953125" style="1" bestFit="1" customWidth="1"/>
    <col min="15625" max="15625" width="14.453125" style="1" bestFit="1" customWidth="1"/>
    <col min="15626" max="15626" width="14.26953125" style="1" bestFit="1" customWidth="1"/>
    <col min="15627" max="15872" width="14.7265625" style="1"/>
    <col min="15873" max="15873" width="28.26953125" style="1" bestFit="1" customWidth="1"/>
    <col min="15874" max="15875" width="11.7265625" style="1" bestFit="1" customWidth="1"/>
    <col min="15876" max="15877" width="13.26953125" style="1" bestFit="1" customWidth="1"/>
    <col min="15878" max="15878" width="15.7265625" style="1" bestFit="1" customWidth="1"/>
    <col min="15879" max="15879" width="13.54296875" style="1" bestFit="1" customWidth="1"/>
    <col min="15880" max="15880" width="13.26953125" style="1" bestFit="1" customWidth="1"/>
    <col min="15881" max="15881" width="14.453125" style="1" bestFit="1" customWidth="1"/>
    <col min="15882" max="15882" width="14.26953125" style="1" bestFit="1" customWidth="1"/>
    <col min="15883" max="16128" width="14.7265625" style="1"/>
    <col min="16129" max="16129" width="28.26953125" style="1" bestFit="1" customWidth="1"/>
    <col min="16130" max="16131" width="11.7265625" style="1" bestFit="1" customWidth="1"/>
    <col min="16132" max="16133" width="13.26953125" style="1" bestFit="1" customWidth="1"/>
    <col min="16134" max="16134" width="15.7265625" style="1" bestFit="1" customWidth="1"/>
    <col min="16135" max="16135" width="13.54296875" style="1" bestFit="1" customWidth="1"/>
    <col min="16136" max="16136" width="13.26953125" style="1" bestFit="1" customWidth="1"/>
    <col min="16137" max="16137" width="14.453125" style="1" bestFit="1" customWidth="1"/>
    <col min="16138" max="16138" width="14.26953125" style="1" bestFit="1" customWidth="1"/>
    <col min="16139" max="16384" width="14.7265625" style="1"/>
  </cols>
  <sheetData>
    <row r="1" spans="1:10" x14ac:dyDescent="0.3">
      <c r="A1" s="1" t="s">
        <v>102</v>
      </c>
    </row>
    <row r="2" spans="1:10" ht="13.5" thickBot="1" x14ac:dyDescent="0.35">
      <c r="A2" s="199" t="s">
        <v>103</v>
      </c>
      <c r="B2" s="200" t="s">
        <v>104</v>
      </c>
      <c r="C2" s="200" t="s">
        <v>105</v>
      </c>
      <c r="D2" s="200" t="s">
        <v>106</v>
      </c>
      <c r="E2" s="201" t="s">
        <v>107</v>
      </c>
      <c r="F2" s="202" t="s">
        <v>108</v>
      </c>
      <c r="G2" s="203" t="s">
        <v>109</v>
      </c>
      <c r="H2" s="203" t="s">
        <v>110</v>
      </c>
      <c r="I2" s="204" t="s">
        <v>111</v>
      </c>
      <c r="J2" s="205" t="s">
        <v>112</v>
      </c>
    </row>
    <row r="3" spans="1:10" s="212" customFormat="1" ht="13.5" thickBot="1" x14ac:dyDescent="0.35">
      <c r="A3" s="206" t="s">
        <v>113</v>
      </c>
      <c r="B3" s="207">
        <v>2017.18</v>
      </c>
      <c r="C3" s="207">
        <v>2018.19</v>
      </c>
      <c r="D3" s="207">
        <v>2019.2</v>
      </c>
      <c r="E3" s="208">
        <v>2020.21</v>
      </c>
      <c r="F3" s="208">
        <v>2020.21</v>
      </c>
      <c r="G3" s="209">
        <v>2021.22</v>
      </c>
      <c r="H3" s="209">
        <v>2022.23</v>
      </c>
      <c r="I3" s="210">
        <v>2023.24</v>
      </c>
      <c r="J3" s="211">
        <v>2021.22</v>
      </c>
    </row>
    <row r="4" spans="1:10" ht="13.5" thickBot="1" x14ac:dyDescent="0.35">
      <c r="A4" s="213" t="s">
        <v>114</v>
      </c>
      <c r="B4" s="214"/>
      <c r="C4" s="214"/>
      <c r="D4" s="214"/>
      <c r="E4" s="215"/>
      <c r="F4" s="215"/>
      <c r="G4" s="216"/>
      <c r="H4" s="216"/>
      <c r="I4" s="217"/>
      <c r="J4" s="218"/>
    </row>
    <row r="5" spans="1:10" ht="13.5" thickBot="1" x14ac:dyDescent="0.35">
      <c r="A5" s="219" t="s">
        <v>115</v>
      </c>
      <c r="B5" s="220"/>
      <c r="C5" s="221">
        <v>2637</v>
      </c>
      <c r="D5" s="222">
        <v>571</v>
      </c>
      <c r="E5" s="223">
        <v>1650</v>
      </c>
      <c r="F5" s="224">
        <v>1000</v>
      </c>
      <c r="G5" s="225">
        <v>1650</v>
      </c>
      <c r="H5" s="225">
        <f>Table986[[#This Row],[Forecast]]*105%</f>
        <v>1732.5</v>
      </c>
      <c r="I5" s="226">
        <f>Table986[[#This Row],[Forecast4]]*105%</f>
        <v>1819.125</v>
      </c>
      <c r="J5" s="227">
        <v>1650</v>
      </c>
    </row>
    <row r="6" spans="1:10" ht="13.5" thickBot="1" x14ac:dyDescent="0.35">
      <c r="A6" s="228" t="s">
        <v>116</v>
      </c>
      <c r="B6" s="214"/>
      <c r="C6" s="229">
        <v>2813</v>
      </c>
      <c r="D6" s="230">
        <v>1245</v>
      </c>
      <c r="E6" s="231">
        <v>2200</v>
      </c>
      <c r="F6" s="215">
        <v>1500</v>
      </c>
      <c r="G6" s="225">
        <v>2200</v>
      </c>
      <c r="H6" s="225">
        <f>Table986[[#This Row],[Forecast]]*105%</f>
        <v>2310</v>
      </c>
      <c r="I6" s="226">
        <f>Table986[[#This Row],[Forecast4]]*105%</f>
        <v>2425.5</v>
      </c>
      <c r="J6" s="218">
        <v>2200</v>
      </c>
    </row>
    <row r="7" spans="1:10" ht="13.5" thickBot="1" x14ac:dyDescent="0.35">
      <c r="A7" s="219" t="s">
        <v>117</v>
      </c>
      <c r="B7" s="220"/>
      <c r="C7" s="221">
        <v>4707</v>
      </c>
      <c r="D7" s="222">
        <v>3184</v>
      </c>
      <c r="E7" s="223">
        <v>5830</v>
      </c>
      <c r="F7" s="224">
        <v>5830</v>
      </c>
      <c r="G7" s="225">
        <v>5830</v>
      </c>
      <c r="H7" s="225">
        <f>Table986[[#This Row],[Forecast]]*105%</f>
        <v>6121.5</v>
      </c>
      <c r="I7" s="226">
        <f>Table986[[#This Row],[Forecast4]]*105%</f>
        <v>6427.5749999999998</v>
      </c>
      <c r="J7" s="227">
        <v>7310</v>
      </c>
    </row>
    <row r="8" spans="1:10" ht="13.5" thickBot="1" x14ac:dyDescent="0.35">
      <c r="A8" s="228" t="s">
        <v>118</v>
      </c>
      <c r="B8" s="214"/>
      <c r="C8" s="229">
        <v>540</v>
      </c>
      <c r="D8" s="230">
        <v>249</v>
      </c>
      <c r="E8" s="231">
        <v>500</v>
      </c>
      <c r="F8" s="215">
        <v>500</v>
      </c>
      <c r="G8" s="225">
        <f>Table986[[#This Row],[Budget]]*105%</f>
        <v>525</v>
      </c>
      <c r="H8" s="225">
        <f>Table986[[#This Row],[Forecast]]*105%</f>
        <v>551.25</v>
      </c>
      <c r="I8" s="226">
        <f>Table986[[#This Row],[Forecast4]]*105%</f>
        <v>578.8125</v>
      </c>
      <c r="J8" s="218">
        <v>525</v>
      </c>
    </row>
    <row r="9" spans="1:10" ht="13.5" thickBot="1" x14ac:dyDescent="0.35">
      <c r="A9" s="219" t="s">
        <v>119</v>
      </c>
      <c r="B9" s="220"/>
      <c r="C9" s="221">
        <v>215</v>
      </c>
      <c r="D9" s="222">
        <v>297</v>
      </c>
      <c r="E9" s="223">
        <v>220</v>
      </c>
      <c r="F9" s="224">
        <v>220</v>
      </c>
      <c r="G9" s="225">
        <f>Table986[[#This Row],[Budget]]*105%</f>
        <v>231</v>
      </c>
      <c r="H9" s="225">
        <f>Table986[[#This Row],[Forecast]]*105%</f>
        <v>242.55</v>
      </c>
      <c r="I9" s="226">
        <f>Table986[[#This Row],[Forecast4]]*105%</f>
        <v>254.67750000000001</v>
      </c>
      <c r="J9" s="227">
        <v>231</v>
      </c>
    </row>
    <row r="10" spans="1:10" ht="13.5" thickBot="1" x14ac:dyDescent="0.35">
      <c r="A10" s="232" t="s">
        <v>120</v>
      </c>
      <c r="B10" s="214"/>
      <c r="C10" s="229">
        <v>0</v>
      </c>
      <c r="D10" s="230">
        <v>0</v>
      </c>
      <c r="E10" s="231">
        <v>25</v>
      </c>
      <c r="F10" s="215">
        <v>25</v>
      </c>
      <c r="G10" s="216">
        <v>25</v>
      </c>
      <c r="H10" s="216">
        <v>25</v>
      </c>
      <c r="I10" s="217">
        <v>25</v>
      </c>
      <c r="J10" s="218">
        <v>25</v>
      </c>
    </row>
    <row r="11" spans="1:10" ht="13.5" thickBot="1" x14ac:dyDescent="0.35">
      <c r="A11" s="228" t="s">
        <v>65</v>
      </c>
      <c r="B11" s="214">
        <v>5494</v>
      </c>
      <c r="C11" s="229">
        <f t="shared" ref="C11:D11" si="0">SUM(C5:C10)</f>
        <v>10912</v>
      </c>
      <c r="D11" s="229">
        <f t="shared" si="0"/>
        <v>5546</v>
      </c>
      <c r="E11" s="233">
        <f>SUM(E5:E10)</f>
        <v>10425</v>
      </c>
      <c r="F11" s="231">
        <f>SUBTOTAL(109,F3:F10)</f>
        <v>11095.21</v>
      </c>
      <c r="G11" s="216">
        <v>11374</v>
      </c>
      <c r="H11" s="216">
        <v>11941</v>
      </c>
      <c r="I11" s="216">
        <v>11941</v>
      </c>
      <c r="J11" s="234">
        <f>J5+J6+J7+J8+J9+J10</f>
        <v>11941</v>
      </c>
    </row>
    <row r="12" spans="1:10" ht="13.5" thickBot="1" x14ac:dyDescent="0.35">
      <c r="A12" s="219"/>
      <c r="B12" s="220"/>
      <c r="C12" s="221"/>
      <c r="D12" s="222"/>
      <c r="E12" s="223"/>
      <c r="F12" s="224"/>
      <c r="G12" s="225"/>
      <c r="H12" s="225"/>
      <c r="I12" s="226"/>
      <c r="J12" s="227"/>
    </row>
    <row r="13" spans="1:10" ht="13.5" thickBot="1" x14ac:dyDescent="0.35">
      <c r="A13" s="213" t="s">
        <v>121</v>
      </c>
      <c r="B13" s="214"/>
      <c r="C13" s="229"/>
      <c r="D13" s="230"/>
      <c r="E13" s="231"/>
      <c r="F13" s="215"/>
      <c r="G13" s="216"/>
      <c r="H13" s="216"/>
      <c r="I13" s="217"/>
      <c r="J13" s="218"/>
    </row>
    <row r="14" spans="1:10" ht="13.5" thickBot="1" x14ac:dyDescent="0.35">
      <c r="A14" s="219" t="s">
        <v>122</v>
      </c>
      <c r="B14" s="220">
        <v>4599</v>
      </c>
      <c r="C14" s="221">
        <v>6413</v>
      </c>
      <c r="D14" s="222">
        <v>3133</v>
      </c>
      <c r="E14" s="223">
        <v>4000</v>
      </c>
      <c r="F14" s="235">
        <v>0</v>
      </c>
      <c r="G14" s="225">
        <f>F14*105%</f>
        <v>0</v>
      </c>
      <c r="H14" s="225">
        <v>4000</v>
      </c>
      <c r="I14" s="226">
        <v>4000</v>
      </c>
      <c r="J14" s="227">
        <v>0</v>
      </c>
    </row>
    <row r="15" spans="1:10" ht="13.5" thickBot="1" x14ac:dyDescent="0.35">
      <c r="A15" s="213"/>
      <c r="B15" s="214">
        <v>4599</v>
      </c>
      <c r="C15" s="214">
        <v>4599</v>
      </c>
      <c r="D15" s="230">
        <v>3133</v>
      </c>
      <c r="E15" s="231">
        <v>4000</v>
      </c>
      <c r="F15" s="236">
        <v>0</v>
      </c>
      <c r="G15" s="237">
        <f>SUM(G14:G14)</f>
        <v>0</v>
      </c>
      <c r="H15" s="237">
        <v>4000</v>
      </c>
      <c r="I15" s="217">
        <v>4000</v>
      </c>
      <c r="J15" s="218">
        <v>0</v>
      </c>
    </row>
    <row r="16" spans="1:10" ht="13.5" thickBot="1" x14ac:dyDescent="0.35">
      <c r="A16" s="238"/>
      <c r="B16" s="220"/>
      <c r="C16" s="221"/>
      <c r="D16" s="222"/>
      <c r="E16" s="223"/>
      <c r="F16" s="224"/>
      <c r="G16" s="239"/>
      <c r="H16" s="239"/>
      <c r="I16" s="226"/>
      <c r="J16" s="227"/>
    </row>
    <row r="17" spans="1:10" s="32" customFormat="1" ht="23.5" thickBot="1" x14ac:dyDescent="0.55000000000000004">
      <c r="A17" s="240" t="s">
        <v>123</v>
      </c>
      <c r="B17" s="241">
        <f t="shared" ref="B17:I17" si="1">SUM(B11-B15)</f>
        <v>895</v>
      </c>
      <c r="C17" s="241">
        <f>SUM(C11-C15)</f>
        <v>6313</v>
      </c>
      <c r="D17" s="44">
        <f>D11-D14</f>
        <v>2413</v>
      </c>
      <c r="E17" s="242">
        <f>SUM(E11-E15)</f>
        <v>6425</v>
      </c>
      <c r="F17" s="243">
        <f>SUM(F11-F15)</f>
        <v>11095.21</v>
      </c>
      <c r="G17" s="244">
        <f>SUM(G11-G15)</f>
        <v>11374</v>
      </c>
      <c r="H17" s="244">
        <f t="shared" si="1"/>
        <v>7941</v>
      </c>
      <c r="I17" s="244">
        <f t="shared" si="1"/>
        <v>7941</v>
      </c>
      <c r="J17" s="358">
        <f>SUM(J11-J15)</f>
        <v>11941</v>
      </c>
    </row>
    <row r="18" spans="1:10" x14ac:dyDescent="0.3">
      <c r="A18" s="240" t="s">
        <v>124</v>
      </c>
    </row>
    <row r="20" spans="1:10" x14ac:dyDescent="0.3">
      <c r="A20" s="1" t="s">
        <v>125</v>
      </c>
      <c r="B20" s="1" t="s">
        <v>126</v>
      </c>
    </row>
    <row r="21" spans="1:10" x14ac:dyDescent="0.3">
      <c r="A21" s="1" t="s">
        <v>127</v>
      </c>
      <c r="B21" s="1">
        <v>3600</v>
      </c>
    </row>
    <row r="22" spans="1:10" x14ac:dyDescent="0.3">
      <c r="A22" s="1" t="s">
        <v>225</v>
      </c>
      <c r="B22" s="1">
        <v>6000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5CBB-E13A-4C0A-BDE4-010992F18BB2}">
  <dimension ref="A1:J25"/>
  <sheetViews>
    <sheetView topLeftCell="A3" workbookViewId="0">
      <selection activeCell="J11" sqref="J11"/>
    </sheetView>
  </sheetViews>
  <sheetFormatPr defaultRowHeight="14.5" x14ac:dyDescent="0.35"/>
  <cols>
    <col min="1" max="1" width="39.81640625" bestFit="1" customWidth="1"/>
    <col min="4" max="4" width="9.7265625" bestFit="1" customWidth="1"/>
    <col min="5" max="5" width="8.7265625" style="287"/>
    <col min="10" max="10" width="13.81640625" bestFit="1" customWidth="1"/>
  </cols>
  <sheetData>
    <row r="1" spans="1:10" x14ac:dyDescent="0.35">
      <c r="A1" s="245" t="s">
        <v>128</v>
      </c>
      <c r="B1" s="245"/>
      <c r="C1" s="245"/>
      <c r="D1" s="245"/>
      <c r="E1" s="246"/>
      <c r="F1" s="245"/>
      <c r="G1" s="245"/>
      <c r="H1" s="245"/>
      <c r="I1" s="245"/>
      <c r="J1" s="245"/>
    </row>
    <row r="2" spans="1:10" x14ac:dyDescent="0.35">
      <c r="A2" s="247" t="s">
        <v>129</v>
      </c>
      <c r="B2" s="248" t="s">
        <v>130</v>
      </c>
      <c r="C2" s="248" t="s">
        <v>131</v>
      </c>
      <c r="D2" s="248" t="s">
        <v>132</v>
      </c>
      <c r="E2" s="249" t="s">
        <v>133</v>
      </c>
      <c r="F2" s="250" t="s">
        <v>134</v>
      </c>
      <c r="G2" s="251" t="s">
        <v>135</v>
      </c>
      <c r="H2" s="251" t="s">
        <v>136</v>
      </c>
      <c r="I2" s="252" t="s">
        <v>137</v>
      </c>
      <c r="J2" s="253" t="s">
        <v>138</v>
      </c>
    </row>
    <row r="3" spans="1:10" x14ac:dyDescent="0.35">
      <c r="A3" s="254"/>
      <c r="B3" s="255" t="s">
        <v>2</v>
      </c>
      <c r="C3" s="255" t="s">
        <v>3</v>
      </c>
      <c r="D3" s="255" t="s">
        <v>139</v>
      </c>
      <c r="E3" s="256">
        <v>2020.21</v>
      </c>
      <c r="F3" s="257">
        <v>2020.21</v>
      </c>
      <c r="G3" s="258" t="s">
        <v>140</v>
      </c>
      <c r="H3" s="258" t="s">
        <v>141</v>
      </c>
      <c r="I3" s="259" t="s">
        <v>142</v>
      </c>
      <c r="J3" s="260">
        <v>2021.22</v>
      </c>
    </row>
    <row r="4" spans="1:10" x14ac:dyDescent="0.35">
      <c r="A4" s="254" t="s">
        <v>114</v>
      </c>
      <c r="B4" s="261"/>
      <c r="C4" s="262"/>
      <c r="D4" s="262"/>
      <c r="E4" s="263"/>
      <c r="F4" s="264"/>
      <c r="G4" s="265"/>
      <c r="H4" s="265"/>
      <c r="I4" s="266"/>
      <c r="J4" s="267"/>
    </row>
    <row r="5" spans="1:10" x14ac:dyDescent="0.35">
      <c r="A5" s="254" t="s">
        <v>143</v>
      </c>
      <c r="B5" s="261"/>
      <c r="C5" s="261">
        <v>192</v>
      </c>
      <c r="D5" s="261">
        <v>196</v>
      </c>
      <c r="E5" s="268">
        <v>215</v>
      </c>
      <c r="F5" s="264">
        <v>215</v>
      </c>
      <c r="G5" s="269">
        <v>215</v>
      </c>
      <c r="H5" s="269">
        <f>Table11[[#This Row],[ Forecast4 ]]*105%</f>
        <v>225.75</v>
      </c>
      <c r="I5" s="270">
        <f>Table11[[#This Row],[ Forecast5 ]]*105%</f>
        <v>237.03750000000002</v>
      </c>
      <c r="J5" s="271">
        <v>215</v>
      </c>
    </row>
    <row r="6" spans="1:10" x14ac:dyDescent="0.35">
      <c r="A6" s="254" t="s">
        <v>144</v>
      </c>
      <c r="B6" s="261"/>
      <c r="C6" s="261">
        <v>0</v>
      </c>
      <c r="D6" s="272">
        <v>0</v>
      </c>
      <c r="E6" s="268">
        <v>315</v>
      </c>
      <c r="F6" s="264">
        <v>315</v>
      </c>
      <c r="G6" s="269">
        <v>315</v>
      </c>
      <c r="H6" s="269">
        <f>Table11[[#This Row],[ Forecast4 ]]*105%</f>
        <v>330.75</v>
      </c>
      <c r="I6" s="270">
        <f>Table11[[#This Row],[ Forecast5 ]]*105%</f>
        <v>347.28750000000002</v>
      </c>
      <c r="J6" s="271">
        <v>315</v>
      </c>
    </row>
    <row r="7" spans="1:10" x14ac:dyDescent="0.35">
      <c r="A7" s="254" t="s">
        <v>145</v>
      </c>
      <c r="B7" s="261"/>
      <c r="C7" s="261">
        <v>1437</v>
      </c>
      <c r="D7" s="272">
        <v>1728</v>
      </c>
      <c r="E7" s="268">
        <v>1730</v>
      </c>
      <c r="F7" s="264">
        <v>1730</v>
      </c>
      <c r="G7" s="269">
        <v>1730</v>
      </c>
      <c r="H7" s="269">
        <f>Table11[[#This Row],[ Forecast4 ]]*105%</f>
        <v>1816.5</v>
      </c>
      <c r="I7" s="270">
        <f>Table11[[#This Row],[ Forecast5 ]]*105%</f>
        <v>1907.325</v>
      </c>
      <c r="J7" s="271">
        <v>1730</v>
      </c>
    </row>
    <row r="8" spans="1:10" x14ac:dyDescent="0.35">
      <c r="A8" s="254" t="s">
        <v>146</v>
      </c>
      <c r="B8" s="261"/>
      <c r="C8" s="261">
        <v>580</v>
      </c>
      <c r="D8" s="272">
        <v>562</v>
      </c>
      <c r="E8" s="268">
        <v>700</v>
      </c>
      <c r="F8" s="264">
        <v>700</v>
      </c>
      <c r="G8" s="269">
        <v>700</v>
      </c>
      <c r="H8" s="269">
        <f>Table11[[#This Row],[ Forecast4 ]]*105%</f>
        <v>735</v>
      </c>
      <c r="I8" s="270">
        <f>Table11[[#This Row],[ Forecast5 ]]*105%</f>
        <v>771.75</v>
      </c>
      <c r="J8" s="271">
        <v>700</v>
      </c>
    </row>
    <row r="9" spans="1:10" x14ac:dyDescent="0.35">
      <c r="A9" s="254" t="s">
        <v>147</v>
      </c>
      <c r="B9" s="261"/>
      <c r="C9" s="273">
        <v>3345</v>
      </c>
      <c r="D9" s="272">
        <v>2882</v>
      </c>
      <c r="E9" s="268">
        <v>6015</v>
      </c>
      <c r="F9" s="264">
        <v>6015</v>
      </c>
      <c r="G9" s="269">
        <f>Table11[[#This Row],[ Budget  ]]*105%</f>
        <v>6315.75</v>
      </c>
      <c r="H9" s="269">
        <f>Table11[[#This Row],[ Forecast4 ]]*105%</f>
        <v>6631.5375000000004</v>
      </c>
      <c r="I9" s="270">
        <f>Table11[[#This Row],[ Forecast5 ]]*105%</f>
        <v>6963.114375000001</v>
      </c>
      <c r="J9" s="271">
        <v>6015</v>
      </c>
    </row>
    <row r="10" spans="1:10" x14ac:dyDescent="0.35">
      <c r="A10" s="274" t="s">
        <v>148</v>
      </c>
      <c r="B10" s="275"/>
      <c r="C10" s="261">
        <v>5363</v>
      </c>
      <c r="D10" s="272">
        <v>11402</v>
      </c>
      <c r="E10" s="276">
        <v>6395</v>
      </c>
      <c r="F10" s="277">
        <v>6395</v>
      </c>
      <c r="G10" s="269">
        <f>Table11[[#This Row],[ Budget  ]]*105%</f>
        <v>6714.75</v>
      </c>
      <c r="H10" s="269">
        <f>Table11[[#This Row],[ Forecast4 ]]*105%</f>
        <v>7050.4875000000002</v>
      </c>
      <c r="I10" s="270">
        <f>Table11[[#This Row],[ Forecast5 ]]*105%</f>
        <v>7403.0118750000001</v>
      </c>
      <c r="J10" s="278">
        <v>6715</v>
      </c>
    </row>
    <row r="11" spans="1:10" x14ac:dyDescent="0.35">
      <c r="A11" s="254" t="s">
        <v>149</v>
      </c>
      <c r="B11" s="279"/>
      <c r="C11" s="279">
        <v>295</v>
      </c>
      <c r="D11" s="280">
        <v>148</v>
      </c>
      <c r="E11" s="276">
        <v>260</v>
      </c>
      <c r="F11" s="277">
        <v>260</v>
      </c>
      <c r="G11" s="269">
        <f>Table11[[#This Row],[ Budget  ]]*105%</f>
        <v>273</v>
      </c>
      <c r="H11" s="269">
        <f>Table11[[#This Row],[ Forecast4 ]]*105%</f>
        <v>286.65000000000003</v>
      </c>
      <c r="I11" s="270">
        <f>Table11[[#This Row],[ Forecast5 ]]*105%</f>
        <v>300.98250000000007</v>
      </c>
      <c r="J11" s="278">
        <v>273</v>
      </c>
    </row>
    <row r="12" spans="1:10" x14ac:dyDescent="0.35">
      <c r="A12" s="254" t="s">
        <v>150</v>
      </c>
      <c r="B12" s="261"/>
      <c r="C12" s="261">
        <v>270</v>
      </c>
      <c r="D12" s="272">
        <v>6021</v>
      </c>
      <c r="E12" s="268">
        <v>900</v>
      </c>
      <c r="F12" s="264">
        <v>900</v>
      </c>
      <c r="G12" s="269">
        <v>900</v>
      </c>
      <c r="H12" s="269">
        <f>Table11[[#This Row],[ Forecast4 ]]*105%</f>
        <v>945</v>
      </c>
      <c r="I12" s="270">
        <f>Table11[[#This Row],[ Forecast5 ]]*105%</f>
        <v>992.25</v>
      </c>
      <c r="J12" s="271">
        <v>900</v>
      </c>
    </row>
    <row r="13" spans="1:10" x14ac:dyDescent="0.35">
      <c r="A13" s="254" t="s">
        <v>151</v>
      </c>
      <c r="B13" s="261"/>
      <c r="C13" s="261"/>
      <c r="D13" s="272"/>
      <c r="E13" s="268"/>
      <c r="F13" s="264"/>
      <c r="G13" s="269"/>
      <c r="H13" s="269"/>
      <c r="I13" s="270"/>
      <c r="J13" s="267">
        <v>500</v>
      </c>
    </row>
    <row r="14" spans="1:10" x14ac:dyDescent="0.35">
      <c r="A14" s="254" t="s">
        <v>152</v>
      </c>
      <c r="B14" s="261"/>
      <c r="C14" s="261"/>
      <c r="D14" s="272"/>
      <c r="E14" s="281" t="s">
        <v>153</v>
      </c>
      <c r="F14" s="264"/>
      <c r="G14" s="269">
        <v>500</v>
      </c>
      <c r="H14" s="269">
        <f>Table11[[#This Row],[ Forecast4 ]]*105%</f>
        <v>525</v>
      </c>
      <c r="I14" s="270">
        <f>Table11[[#This Row],[ Forecast5 ]]*105%</f>
        <v>551.25</v>
      </c>
      <c r="J14" s="267">
        <v>500</v>
      </c>
    </row>
    <row r="15" spans="1:10" ht="23" x14ac:dyDescent="0.5">
      <c r="A15" s="254" t="s">
        <v>65</v>
      </c>
      <c r="B15" s="282">
        <v>13194</v>
      </c>
      <c r="C15" s="283">
        <f t="shared" ref="C15" si="0">SUBTOTAL(109,C5:C14)</f>
        <v>11482</v>
      </c>
      <c r="D15" s="283">
        <f>SUBTOTAL(109,D5:D14)</f>
        <v>22939</v>
      </c>
      <c r="E15" s="268">
        <f>SUBTOTAL(109,E5:E14)</f>
        <v>16530</v>
      </c>
      <c r="F15" s="268">
        <f>SUBTOTAL(109,F5:F14)</f>
        <v>16530</v>
      </c>
      <c r="G15" s="270">
        <f t="shared" ref="G15:J15" si="1">SUBTOTAL(109,G5:G14)</f>
        <v>17663.5</v>
      </c>
      <c r="H15" s="270">
        <f t="shared" si="1"/>
        <v>18546.675000000003</v>
      </c>
      <c r="I15" s="270">
        <f t="shared" si="1"/>
        <v>19474.008750000001</v>
      </c>
      <c r="J15" s="359">
        <f t="shared" si="1"/>
        <v>17863</v>
      </c>
    </row>
    <row r="16" spans="1:10" x14ac:dyDescent="0.35">
      <c r="A16" s="254" t="s">
        <v>121</v>
      </c>
      <c r="B16" s="261"/>
      <c r="C16" s="261"/>
      <c r="D16" s="272">
        <v>6492</v>
      </c>
      <c r="E16" s="281"/>
      <c r="F16" s="264"/>
      <c r="G16" s="265"/>
      <c r="H16" s="265"/>
      <c r="I16" s="266"/>
      <c r="J16" s="267"/>
    </row>
    <row r="17" spans="1:10" x14ac:dyDescent="0.35">
      <c r="A17" s="254" t="s">
        <v>154</v>
      </c>
      <c r="B17" s="282">
        <v>1127</v>
      </c>
      <c r="C17" s="282">
        <v>1191</v>
      </c>
      <c r="D17" s="283">
        <v>985</v>
      </c>
      <c r="E17" s="268">
        <v>0</v>
      </c>
      <c r="F17" s="284">
        <v>0</v>
      </c>
      <c r="G17" s="269"/>
      <c r="H17" s="269"/>
      <c r="I17" s="270"/>
      <c r="J17" s="267" t="s">
        <v>153</v>
      </c>
    </row>
    <row r="18" spans="1:10" x14ac:dyDescent="0.35">
      <c r="A18" s="254" t="s">
        <v>123</v>
      </c>
      <c r="B18" s="282">
        <v>12067</v>
      </c>
      <c r="C18" s="282">
        <v>10291</v>
      </c>
      <c r="D18" s="283">
        <f>D15-7477</f>
        <v>15462</v>
      </c>
      <c r="E18" s="268">
        <v>16530</v>
      </c>
      <c r="F18" s="284"/>
      <c r="G18" s="269"/>
      <c r="H18" s="269"/>
      <c r="I18" s="270"/>
      <c r="J18" s="285"/>
    </row>
    <row r="19" spans="1:10" x14ac:dyDescent="0.35">
      <c r="A19" s="254" t="s">
        <v>155</v>
      </c>
      <c r="B19" s="261"/>
      <c r="C19" s="261"/>
      <c r="D19" s="272"/>
      <c r="E19" s="268"/>
      <c r="F19" s="264"/>
      <c r="G19" s="265"/>
      <c r="H19" s="265"/>
      <c r="I19" s="266"/>
      <c r="J19" s="267"/>
    </row>
    <row r="20" spans="1:10" x14ac:dyDescent="0.35">
      <c r="A20" s="286" t="s">
        <v>156</v>
      </c>
      <c r="B20" s="261"/>
      <c r="C20" s="261"/>
      <c r="D20" s="272"/>
      <c r="E20" s="281"/>
      <c r="F20" s="264"/>
      <c r="G20" s="265"/>
      <c r="H20" s="265"/>
      <c r="I20" s="265"/>
      <c r="J20" s="271"/>
    </row>
    <row r="23" spans="1:10" x14ac:dyDescent="0.35">
      <c r="A23" s="356" t="s">
        <v>155</v>
      </c>
    </row>
    <row r="24" spans="1:10" x14ac:dyDescent="0.35">
      <c r="A24" t="s">
        <v>157</v>
      </c>
      <c r="B24">
        <v>6000</v>
      </c>
    </row>
    <row r="25" spans="1:10" x14ac:dyDescent="0.35">
      <c r="A25" t="s">
        <v>158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5BD8-8161-4181-91EA-F0AAFD4BEFCD}">
  <dimension ref="A1:M24"/>
  <sheetViews>
    <sheetView topLeftCell="A4" workbookViewId="0">
      <selection activeCell="J12" sqref="J12"/>
    </sheetView>
  </sheetViews>
  <sheetFormatPr defaultColWidth="8.1796875" defaultRowHeight="13" x14ac:dyDescent="0.3"/>
  <cols>
    <col min="1" max="1" width="22.81640625" style="288" bestFit="1" customWidth="1"/>
    <col min="2" max="2" width="8.1796875" style="289" bestFit="1" customWidth="1"/>
    <col min="3" max="3" width="8.54296875" style="289" bestFit="1" customWidth="1"/>
    <col min="4" max="4" width="9.54296875" style="289" bestFit="1" customWidth="1"/>
    <col min="5" max="6" width="8.54296875" style="351" bestFit="1" customWidth="1"/>
    <col min="7" max="9" width="8.54296875" style="352" bestFit="1" customWidth="1"/>
    <col min="10" max="10" width="12.7265625" style="291" customWidth="1"/>
    <col min="11" max="16384" width="8.1796875" style="288"/>
  </cols>
  <sheetData>
    <row r="1" spans="1:13" x14ac:dyDescent="0.3">
      <c r="E1" s="246" t="s">
        <v>159</v>
      </c>
      <c r="F1" s="246"/>
      <c r="G1" s="290"/>
      <c r="H1" s="290"/>
      <c r="I1" s="290"/>
    </row>
    <row r="2" spans="1:13" ht="39" x14ac:dyDescent="0.3">
      <c r="A2" s="247" t="s">
        <v>56</v>
      </c>
      <c r="B2" s="292" t="s">
        <v>2</v>
      </c>
      <c r="C2" s="292" t="s">
        <v>3</v>
      </c>
      <c r="D2" s="292" t="s">
        <v>4</v>
      </c>
      <c r="E2" s="293" t="s">
        <v>160</v>
      </c>
      <c r="F2" s="294" t="s">
        <v>161</v>
      </c>
      <c r="G2" s="295" t="s">
        <v>162</v>
      </c>
      <c r="H2" s="295" t="s">
        <v>7</v>
      </c>
      <c r="I2" s="295" t="s">
        <v>8</v>
      </c>
      <c r="J2" s="296" t="s">
        <v>163</v>
      </c>
    </row>
    <row r="3" spans="1:13" x14ac:dyDescent="0.3">
      <c r="A3" s="254" t="s">
        <v>68</v>
      </c>
      <c r="B3" s="297"/>
      <c r="C3" s="297"/>
      <c r="D3" s="297"/>
      <c r="E3" s="298"/>
      <c r="F3" s="299"/>
      <c r="G3" s="300"/>
      <c r="H3" s="300"/>
      <c r="I3" s="300"/>
      <c r="J3" s="301"/>
    </row>
    <row r="4" spans="1:13" x14ac:dyDescent="0.3">
      <c r="A4" s="302" t="s">
        <v>164</v>
      </c>
      <c r="B4" s="303">
        <v>29</v>
      </c>
      <c r="C4" s="303">
        <v>82</v>
      </c>
      <c r="D4" s="304"/>
      <c r="E4" s="305">
        <v>300</v>
      </c>
      <c r="F4" s="306">
        <v>150</v>
      </c>
      <c r="G4" s="307">
        <v>300</v>
      </c>
      <c r="H4" s="307">
        <f>G4*105%</f>
        <v>315</v>
      </c>
      <c r="I4" s="307">
        <f>H4*105%</f>
        <v>330.75</v>
      </c>
      <c r="J4" s="308">
        <v>300</v>
      </c>
    </row>
    <row r="5" spans="1:13" x14ac:dyDescent="0.3">
      <c r="A5" s="302" t="s">
        <v>165</v>
      </c>
      <c r="B5" s="303">
        <v>325</v>
      </c>
      <c r="C5" s="303">
        <v>0</v>
      </c>
      <c r="D5" s="304">
        <v>50</v>
      </c>
      <c r="E5" s="305">
        <v>150</v>
      </c>
      <c r="F5" s="306">
        <v>150</v>
      </c>
      <c r="G5" s="307">
        <v>150</v>
      </c>
      <c r="H5" s="307">
        <f t="shared" ref="H5:I9" si="0">G5*105%</f>
        <v>157.5</v>
      </c>
      <c r="I5" s="307">
        <f t="shared" si="0"/>
        <v>165.375</v>
      </c>
      <c r="J5" s="308">
        <v>150</v>
      </c>
    </row>
    <row r="6" spans="1:13" ht="26" x14ac:dyDescent="0.3">
      <c r="A6" s="302" t="s">
        <v>166</v>
      </c>
      <c r="B6" s="309">
        <v>0</v>
      </c>
      <c r="C6" s="309">
        <v>163</v>
      </c>
      <c r="D6" s="304">
        <v>120</v>
      </c>
      <c r="E6" s="305">
        <v>85</v>
      </c>
      <c r="F6" s="306">
        <v>85</v>
      </c>
      <c r="G6" s="307">
        <v>85</v>
      </c>
      <c r="H6" s="307">
        <f t="shared" si="0"/>
        <v>89.25</v>
      </c>
      <c r="I6" s="307">
        <f t="shared" si="0"/>
        <v>93.712500000000006</v>
      </c>
      <c r="J6" s="308">
        <v>85</v>
      </c>
    </row>
    <row r="7" spans="1:13" s="318" customFormat="1" x14ac:dyDescent="0.3">
      <c r="A7" s="310" t="s">
        <v>167</v>
      </c>
      <c r="B7" s="311">
        <v>3001</v>
      </c>
      <c r="C7" s="311">
        <v>3365</v>
      </c>
      <c r="D7" s="312">
        <v>3602</v>
      </c>
      <c r="E7" s="313">
        <v>3310</v>
      </c>
      <c r="F7" s="314">
        <v>1500</v>
      </c>
      <c r="G7" s="315">
        <v>3310</v>
      </c>
      <c r="H7" s="315">
        <f t="shared" si="0"/>
        <v>3475.5</v>
      </c>
      <c r="I7" s="315">
        <f t="shared" si="0"/>
        <v>3649.2750000000001</v>
      </c>
      <c r="J7" s="316">
        <v>2000</v>
      </c>
      <c r="K7" s="317"/>
      <c r="L7" s="317"/>
      <c r="M7" s="317"/>
    </row>
    <row r="8" spans="1:13" s="318" customFormat="1" x14ac:dyDescent="0.3">
      <c r="A8" s="319" t="s">
        <v>168</v>
      </c>
      <c r="B8" s="320">
        <v>627</v>
      </c>
      <c r="C8" s="320">
        <v>1390</v>
      </c>
      <c r="D8" s="321">
        <v>1352</v>
      </c>
      <c r="E8" s="322">
        <v>4150</v>
      </c>
      <c r="F8" s="323">
        <v>1000</v>
      </c>
      <c r="G8" s="307">
        <v>4150</v>
      </c>
      <c r="H8" s="307">
        <f t="shared" si="0"/>
        <v>4357.5</v>
      </c>
      <c r="I8" s="307">
        <f t="shared" si="0"/>
        <v>4575.375</v>
      </c>
      <c r="J8" s="324">
        <v>4150</v>
      </c>
      <c r="K8" s="317"/>
      <c r="L8" s="317"/>
      <c r="M8" s="317"/>
    </row>
    <row r="9" spans="1:13" s="318" customFormat="1" x14ac:dyDescent="0.3">
      <c r="A9" s="310" t="s">
        <v>169</v>
      </c>
      <c r="B9" s="311"/>
      <c r="C9" s="311">
        <v>13711</v>
      </c>
      <c r="D9" s="312">
        <v>7683</v>
      </c>
      <c r="E9" s="313">
        <v>8500</v>
      </c>
      <c r="F9" s="314">
        <v>8500</v>
      </c>
      <c r="G9" s="315">
        <v>8500</v>
      </c>
      <c r="H9" s="315">
        <v>21000</v>
      </c>
      <c r="I9" s="315">
        <f t="shared" si="0"/>
        <v>22050</v>
      </c>
      <c r="J9" s="316">
        <v>8600</v>
      </c>
      <c r="K9" s="317"/>
      <c r="L9" s="317"/>
      <c r="M9" s="317"/>
    </row>
    <row r="10" spans="1:13" s="318" customFormat="1" x14ac:dyDescent="0.3">
      <c r="A10" s="319" t="s">
        <v>170</v>
      </c>
      <c r="B10" s="320"/>
      <c r="C10" s="320"/>
      <c r="D10" s="321"/>
      <c r="E10" s="322"/>
      <c r="F10" s="323"/>
      <c r="G10" s="325"/>
      <c r="H10" s="325"/>
      <c r="I10" s="325"/>
      <c r="J10" s="324">
        <v>3600</v>
      </c>
      <c r="K10" s="317"/>
      <c r="L10" s="317"/>
      <c r="M10" s="317"/>
    </row>
    <row r="12" spans="1:13" x14ac:dyDescent="0.3">
      <c r="A12" s="302" t="s">
        <v>65</v>
      </c>
      <c r="B12" s="326">
        <f>SUM(B4:B8)</f>
        <v>3982</v>
      </c>
      <c r="C12" s="326">
        <f t="shared" ref="C12:I12" si="1">SUM(C4:C9)</f>
        <v>18711</v>
      </c>
      <c r="D12" s="326">
        <f t="shared" si="1"/>
        <v>12807</v>
      </c>
      <c r="E12" s="327">
        <f t="shared" si="1"/>
        <v>16495</v>
      </c>
      <c r="F12" s="328">
        <f t="shared" si="1"/>
        <v>11385</v>
      </c>
      <c r="G12" s="329">
        <f t="shared" si="1"/>
        <v>16495</v>
      </c>
      <c r="H12" s="329">
        <f t="shared" si="1"/>
        <v>29394.75</v>
      </c>
      <c r="I12" s="329">
        <f t="shared" si="1"/>
        <v>30864.487499999999</v>
      </c>
      <c r="J12" s="330">
        <f>SUM(J4:J10)</f>
        <v>18885</v>
      </c>
    </row>
    <row r="13" spans="1:13" x14ac:dyDescent="0.3">
      <c r="A13" s="302"/>
      <c r="B13" s="303"/>
      <c r="C13" s="331"/>
      <c r="D13" s="332"/>
      <c r="E13" s="333"/>
      <c r="F13" s="334"/>
      <c r="G13" s="335"/>
      <c r="H13" s="335"/>
      <c r="I13" s="335"/>
      <c r="J13" s="336"/>
    </row>
    <row r="14" spans="1:13" x14ac:dyDescent="0.3">
      <c r="A14" s="302" t="s">
        <v>41</v>
      </c>
      <c r="B14" s="303"/>
      <c r="C14" s="303"/>
      <c r="D14" s="304"/>
      <c r="E14" s="305"/>
      <c r="F14" s="306"/>
      <c r="G14" s="307"/>
      <c r="H14" s="307"/>
      <c r="I14" s="307"/>
      <c r="J14" s="308"/>
    </row>
    <row r="15" spans="1:13" x14ac:dyDescent="0.3">
      <c r="A15" s="302" t="s">
        <v>42</v>
      </c>
      <c r="B15" s="303">
        <v>660</v>
      </c>
      <c r="C15" s="303">
        <v>8</v>
      </c>
      <c r="D15" s="304">
        <v>339</v>
      </c>
      <c r="E15" s="305"/>
      <c r="F15" s="306">
        <v>0</v>
      </c>
      <c r="G15" s="307">
        <v>0</v>
      </c>
      <c r="H15" s="307">
        <v>0</v>
      </c>
      <c r="I15" s="307"/>
      <c r="J15" s="308">
        <v>0</v>
      </c>
    </row>
    <row r="16" spans="1:13" x14ac:dyDescent="0.3">
      <c r="A16" s="302" t="s">
        <v>171</v>
      </c>
      <c r="B16" s="303">
        <v>6585</v>
      </c>
      <c r="C16" s="303">
        <v>8383</v>
      </c>
      <c r="D16" s="304">
        <v>9160</v>
      </c>
      <c r="E16" s="305">
        <v>4500</v>
      </c>
      <c r="F16" s="306">
        <v>0</v>
      </c>
      <c r="G16" s="307">
        <v>4500</v>
      </c>
      <c r="H16" s="307">
        <f>G16*105%</f>
        <v>4725</v>
      </c>
      <c r="I16" s="307">
        <f>H16*105%</f>
        <v>4961.25</v>
      </c>
      <c r="J16" s="308">
        <v>2000</v>
      </c>
    </row>
    <row r="17" spans="1:10" x14ac:dyDescent="0.3">
      <c r="A17" s="302" t="s">
        <v>172</v>
      </c>
      <c r="B17" s="326">
        <f>SUM(B15:B16)</f>
        <v>7245</v>
      </c>
      <c r="C17" s="326">
        <f>SUM(C15:C16)</f>
        <v>8391</v>
      </c>
      <c r="D17" s="326">
        <f>SUM(D15:D16)</f>
        <v>9499</v>
      </c>
      <c r="E17" s="337">
        <v>4500</v>
      </c>
      <c r="F17" s="306">
        <f>SUM(F16:F16)</f>
        <v>0</v>
      </c>
      <c r="G17" s="307">
        <f>SUM(G16:G16)</f>
        <v>4500</v>
      </c>
      <c r="H17" s="307">
        <f>SUM(H16:H16)</f>
        <v>4725</v>
      </c>
      <c r="I17" s="307">
        <f>SUM(I16:I16)</f>
        <v>4961.25</v>
      </c>
      <c r="J17" s="338">
        <v>2000</v>
      </c>
    </row>
    <row r="18" spans="1:10" ht="26" x14ac:dyDescent="0.3">
      <c r="A18" s="339" t="s">
        <v>173</v>
      </c>
      <c r="B18" s="340">
        <f t="shared" ref="B18:J18" si="2">SUM(B12-B17)</f>
        <v>-3263</v>
      </c>
      <c r="C18" s="340">
        <f t="shared" si="2"/>
        <v>10320</v>
      </c>
      <c r="D18" s="340">
        <f t="shared" si="2"/>
        <v>3308</v>
      </c>
      <c r="E18" s="341">
        <f>SUM(E12-E17)</f>
        <v>11995</v>
      </c>
      <c r="F18" s="342">
        <f t="shared" si="2"/>
        <v>11385</v>
      </c>
      <c r="G18" s="343">
        <f t="shared" si="2"/>
        <v>11995</v>
      </c>
      <c r="H18" s="343">
        <f t="shared" si="2"/>
        <v>24669.75</v>
      </c>
      <c r="I18" s="343">
        <f t="shared" si="2"/>
        <v>25903.237499999999</v>
      </c>
      <c r="J18" s="360">
        <f t="shared" si="2"/>
        <v>16885</v>
      </c>
    </row>
    <row r="19" spans="1:10" x14ac:dyDescent="0.3">
      <c r="B19" s="344"/>
      <c r="C19" s="344"/>
      <c r="D19" s="344"/>
      <c r="E19" s="345"/>
      <c r="F19" s="345"/>
      <c r="G19" s="346"/>
      <c r="H19" s="346"/>
      <c r="I19" s="346"/>
      <c r="J19" s="347"/>
    </row>
    <row r="20" spans="1:10" x14ac:dyDescent="0.3">
      <c r="E20" s="348"/>
      <c r="F20" s="348"/>
      <c r="G20" s="349"/>
      <c r="H20" s="349"/>
      <c r="I20" s="349"/>
      <c r="J20" s="350"/>
    </row>
    <row r="21" spans="1:10" x14ac:dyDescent="0.3">
      <c r="J21" s="353"/>
    </row>
    <row r="24" spans="1:10" x14ac:dyDescent="0.3">
      <c r="J24" s="354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3FF26-F5CC-4CFF-9787-A4A21EDD1943}">
  <dimension ref="A1:C10"/>
  <sheetViews>
    <sheetView workbookViewId="0">
      <selection activeCell="K17" sqref="K17"/>
    </sheetView>
  </sheetViews>
  <sheetFormatPr defaultRowHeight="14.5" x14ac:dyDescent="0.35"/>
  <sheetData>
    <row r="1" spans="1:3" x14ac:dyDescent="0.35">
      <c r="A1" t="s">
        <v>174</v>
      </c>
    </row>
    <row r="2" spans="1:3" x14ac:dyDescent="0.35">
      <c r="A2">
        <v>2021.22</v>
      </c>
      <c r="B2">
        <v>2022.23</v>
      </c>
      <c r="C2">
        <v>2023.24</v>
      </c>
    </row>
    <row r="3" spans="1:3" x14ac:dyDescent="0.35">
      <c r="A3">
        <v>8379</v>
      </c>
      <c r="B3">
        <v>9498</v>
      </c>
      <c r="C3">
        <v>9973</v>
      </c>
    </row>
    <row r="4" spans="1:3" x14ac:dyDescent="0.35">
      <c r="A4">
        <v>11374</v>
      </c>
      <c r="B4">
        <v>7941</v>
      </c>
      <c r="C4">
        <v>7941</v>
      </c>
    </row>
    <row r="5" spans="1:3" x14ac:dyDescent="0.35">
      <c r="A5">
        <v>17664</v>
      </c>
      <c r="B5">
        <v>18547</v>
      </c>
      <c r="C5">
        <v>19474</v>
      </c>
    </row>
    <row r="6" spans="1:3" x14ac:dyDescent="0.35">
      <c r="A6">
        <v>16975</v>
      </c>
      <c r="B6">
        <v>24670</v>
      </c>
      <c r="C6">
        <v>25903</v>
      </c>
    </row>
    <row r="7" spans="1:3" x14ac:dyDescent="0.35">
      <c r="A7">
        <v>342925</v>
      </c>
      <c r="B7">
        <v>360072</v>
      </c>
      <c r="C7">
        <v>379028</v>
      </c>
    </row>
    <row r="8" spans="1:3" x14ac:dyDescent="0.35">
      <c r="A8">
        <v>15793</v>
      </c>
      <c r="B8">
        <v>15794</v>
      </c>
      <c r="C8">
        <v>15994</v>
      </c>
    </row>
    <row r="9" spans="1:3" x14ac:dyDescent="0.35">
      <c r="A9">
        <v>250</v>
      </c>
      <c r="B9">
        <v>1857</v>
      </c>
      <c r="C9">
        <v>1857</v>
      </c>
    </row>
    <row r="10" spans="1:3" x14ac:dyDescent="0.35">
      <c r="A10">
        <f>SUM(A3:A9)</f>
        <v>413360</v>
      </c>
      <c r="B10">
        <f t="shared" ref="B10:C10" si="0">SUM(B3:B9)</f>
        <v>438379</v>
      </c>
      <c r="C10">
        <f t="shared" si="0"/>
        <v>460170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A1:H43"/>
  <sheetViews>
    <sheetView topLeftCell="A16" workbookViewId="0">
      <selection activeCell="C24" sqref="C24"/>
    </sheetView>
  </sheetViews>
  <sheetFormatPr defaultColWidth="9.1796875" defaultRowHeight="15.5" x14ac:dyDescent="0.35"/>
  <cols>
    <col min="1" max="1" width="53" style="121" customWidth="1"/>
    <col min="2" max="2" width="14.81640625" style="151" bestFit="1" customWidth="1"/>
    <col min="3" max="3" width="15.54296875" style="151" bestFit="1" customWidth="1"/>
    <col min="4" max="4" width="12.26953125" style="121" bestFit="1" customWidth="1"/>
    <col min="5" max="5" width="23.26953125" style="121" customWidth="1"/>
    <col min="6" max="256" width="9.1796875" style="121"/>
    <col min="257" max="257" width="53" style="121" customWidth="1"/>
    <col min="258" max="258" width="14.81640625" style="121" bestFit="1" customWidth="1"/>
    <col min="259" max="259" width="15.54296875" style="121" bestFit="1" customWidth="1"/>
    <col min="260" max="260" width="9.1796875" style="121"/>
    <col min="261" max="261" width="23.26953125" style="121" customWidth="1"/>
    <col min="262" max="512" width="9.1796875" style="121"/>
    <col min="513" max="513" width="53" style="121" customWidth="1"/>
    <col min="514" max="514" width="14.81640625" style="121" bestFit="1" customWidth="1"/>
    <col min="515" max="515" width="15.54296875" style="121" bestFit="1" customWidth="1"/>
    <col min="516" max="516" width="9.1796875" style="121"/>
    <col min="517" max="517" width="23.26953125" style="121" customWidth="1"/>
    <col min="518" max="768" width="9.1796875" style="121"/>
    <col min="769" max="769" width="53" style="121" customWidth="1"/>
    <col min="770" max="770" width="14.81640625" style="121" bestFit="1" customWidth="1"/>
    <col min="771" max="771" width="15.54296875" style="121" bestFit="1" customWidth="1"/>
    <col min="772" max="772" width="9.1796875" style="121"/>
    <col min="773" max="773" width="23.26953125" style="121" customWidth="1"/>
    <col min="774" max="1024" width="9.1796875" style="121"/>
    <col min="1025" max="1025" width="53" style="121" customWidth="1"/>
    <col min="1026" max="1026" width="14.81640625" style="121" bestFit="1" customWidth="1"/>
    <col min="1027" max="1027" width="15.54296875" style="121" bestFit="1" customWidth="1"/>
    <col min="1028" max="1028" width="9.1796875" style="121"/>
    <col min="1029" max="1029" width="23.26953125" style="121" customWidth="1"/>
    <col min="1030" max="1280" width="9.1796875" style="121"/>
    <col min="1281" max="1281" width="53" style="121" customWidth="1"/>
    <col min="1282" max="1282" width="14.81640625" style="121" bestFit="1" customWidth="1"/>
    <col min="1283" max="1283" width="15.54296875" style="121" bestFit="1" customWidth="1"/>
    <col min="1284" max="1284" width="9.1796875" style="121"/>
    <col min="1285" max="1285" width="23.26953125" style="121" customWidth="1"/>
    <col min="1286" max="1536" width="9.1796875" style="121"/>
    <col min="1537" max="1537" width="53" style="121" customWidth="1"/>
    <col min="1538" max="1538" width="14.81640625" style="121" bestFit="1" customWidth="1"/>
    <col min="1539" max="1539" width="15.54296875" style="121" bestFit="1" customWidth="1"/>
    <col min="1540" max="1540" width="9.1796875" style="121"/>
    <col min="1541" max="1541" width="23.26953125" style="121" customWidth="1"/>
    <col min="1542" max="1792" width="9.1796875" style="121"/>
    <col min="1793" max="1793" width="53" style="121" customWidth="1"/>
    <col min="1794" max="1794" width="14.81640625" style="121" bestFit="1" customWidth="1"/>
    <col min="1795" max="1795" width="15.54296875" style="121" bestFit="1" customWidth="1"/>
    <col min="1796" max="1796" width="9.1796875" style="121"/>
    <col min="1797" max="1797" width="23.26953125" style="121" customWidth="1"/>
    <col min="1798" max="2048" width="9.1796875" style="121"/>
    <col min="2049" max="2049" width="53" style="121" customWidth="1"/>
    <col min="2050" max="2050" width="14.81640625" style="121" bestFit="1" customWidth="1"/>
    <col min="2051" max="2051" width="15.54296875" style="121" bestFit="1" customWidth="1"/>
    <col min="2052" max="2052" width="9.1796875" style="121"/>
    <col min="2053" max="2053" width="23.26953125" style="121" customWidth="1"/>
    <col min="2054" max="2304" width="9.1796875" style="121"/>
    <col min="2305" max="2305" width="53" style="121" customWidth="1"/>
    <col min="2306" max="2306" width="14.81640625" style="121" bestFit="1" customWidth="1"/>
    <col min="2307" max="2307" width="15.54296875" style="121" bestFit="1" customWidth="1"/>
    <col min="2308" max="2308" width="9.1796875" style="121"/>
    <col min="2309" max="2309" width="23.26953125" style="121" customWidth="1"/>
    <col min="2310" max="2560" width="9.1796875" style="121"/>
    <col min="2561" max="2561" width="53" style="121" customWidth="1"/>
    <col min="2562" max="2562" width="14.81640625" style="121" bestFit="1" customWidth="1"/>
    <col min="2563" max="2563" width="15.54296875" style="121" bestFit="1" customWidth="1"/>
    <col min="2564" max="2564" width="9.1796875" style="121"/>
    <col min="2565" max="2565" width="23.26953125" style="121" customWidth="1"/>
    <col min="2566" max="2816" width="9.1796875" style="121"/>
    <col min="2817" max="2817" width="53" style="121" customWidth="1"/>
    <col min="2818" max="2818" width="14.81640625" style="121" bestFit="1" customWidth="1"/>
    <col min="2819" max="2819" width="15.54296875" style="121" bestFit="1" customWidth="1"/>
    <col min="2820" max="2820" width="9.1796875" style="121"/>
    <col min="2821" max="2821" width="23.26953125" style="121" customWidth="1"/>
    <col min="2822" max="3072" width="9.1796875" style="121"/>
    <col min="3073" max="3073" width="53" style="121" customWidth="1"/>
    <col min="3074" max="3074" width="14.81640625" style="121" bestFit="1" customWidth="1"/>
    <col min="3075" max="3075" width="15.54296875" style="121" bestFit="1" customWidth="1"/>
    <col min="3076" max="3076" width="9.1796875" style="121"/>
    <col min="3077" max="3077" width="23.26953125" style="121" customWidth="1"/>
    <col min="3078" max="3328" width="9.1796875" style="121"/>
    <col min="3329" max="3329" width="53" style="121" customWidth="1"/>
    <col min="3330" max="3330" width="14.81640625" style="121" bestFit="1" customWidth="1"/>
    <col min="3331" max="3331" width="15.54296875" style="121" bestFit="1" customWidth="1"/>
    <col min="3332" max="3332" width="9.1796875" style="121"/>
    <col min="3333" max="3333" width="23.26953125" style="121" customWidth="1"/>
    <col min="3334" max="3584" width="9.1796875" style="121"/>
    <col min="3585" max="3585" width="53" style="121" customWidth="1"/>
    <col min="3586" max="3586" width="14.81640625" style="121" bestFit="1" customWidth="1"/>
    <col min="3587" max="3587" width="15.54296875" style="121" bestFit="1" customWidth="1"/>
    <col min="3588" max="3588" width="9.1796875" style="121"/>
    <col min="3589" max="3589" width="23.26953125" style="121" customWidth="1"/>
    <col min="3590" max="3840" width="9.1796875" style="121"/>
    <col min="3841" max="3841" width="53" style="121" customWidth="1"/>
    <col min="3842" max="3842" width="14.81640625" style="121" bestFit="1" customWidth="1"/>
    <col min="3843" max="3843" width="15.54296875" style="121" bestFit="1" customWidth="1"/>
    <col min="3844" max="3844" width="9.1796875" style="121"/>
    <col min="3845" max="3845" width="23.26953125" style="121" customWidth="1"/>
    <col min="3846" max="4096" width="9.1796875" style="121"/>
    <col min="4097" max="4097" width="53" style="121" customWidth="1"/>
    <col min="4098" max="4098" width="14.81640625" style="121" bestFit="1" customWidth="1"/>
    <col min="4099" max="4099" width="15.54296875" style="121" bestFit="1" customWidth="1"/>
    <col min="4100" max="4100" width="9.1796875" style="121"/>
    <col min="4101" max="4101" width="23.26953125" style="121" customWidth="1"/>
    <col min="4102" max="4352" width="9.1796875" style="121"/>
    <col min="4353" max="4353" width="53" style="121" customWidth="1"/>
    <col min="4354" max="4354" width="14.81640625" style="121" bestFit="1" customWidth="1"/>
    <col min="4355" max="4355" width="15.54296875" style="121" bestFit="1" customWidth="1"/>
    <col min="4356" max="4356" width="9.1796875" style="121"/>
    <col min="4357" max="4357" width="23.26953125" style="121" customWidth="1"/>
    <col min="4358" max="4608" width="9.1796875" style="121"/>
    <col min="4609" max="4609" width="53" style="121" customWidth="1"/>
    <col min="4610" max="4610" width="14.81640625" style="121" bestFit="1" customWidth="1"/>
    <col min="4611" max="4611" width="15.54296875" style="121" bestFit="1" customWidth="1"/>
    <col min="4612" max="4612" width="9.1796875" style="121"/>
    <col min="4613" max="4613" width="23.26953125" style="121" customWidth="1"/>
    <col min="4614" max="4864" width="9.1796875" style="121"/>
    <col min="4865" max="4865" width="53" style="121" customWidth="1"/>
    <col min="4866" max="4866" width="14.81640625" style="121" bestFit="1" customWidth="1"/>
    <col min="4867" max="4867" width="15.54296875" style="121" bestFit="1" customWidth="1"/>
    <col min="4868" max="4868" width="9.1796875" style="121"/>
    <col min="4869" max="4869" width="23.26953125" style="121" customWidth="1"/>
    <col min="4870" max="5120" width="9.1796875" style="121"/>
    <col min="5121" max="5121" width="53" style="121" customWidth="1"/>
    <col min="5122" max="5122" width="14.81640625" style="121" bestFit="1" customWidth="1"/>
    <col min="5123" max="5123" width="15.54296875" style="121" bestFit="1" customWidth="1"/>
    <col min="5124" max="5124" width="9.1796875" style="121"/>
    <col min="5125" max="5125" width="23.26953125" style="121" customWidth="1"/>
    <col min="5126" max="5376" width="9.1796875" style="121"/>
    <col min="5377" max="5377" width="53" style="121" customWidth="1"/>
    <col min="5378" max="5378" width="14.81640625" style="121" bestFit="1" customWidth="1"/>
    <col min="5379" max="5379" width="15.54296875" style="121" bestFit="1" customWidth="1"/>
    <col min="5380" max="5380" width="9.1796875" style="121"/>
    <col min="5381" max="5381" width="23.26953125" style="121" customWidth="1"/>
    <col min="5382" max="5632" width="9.1796875" style="121"/>
    <col min="5633" max="5633" width="53" style="121" customWidth="1"/>
    <col min="5634" max="5634" width="14.81640625" style="121" bestFit="1" customWidth="1"/>
    <col min="5635" max="5635" width="15.54296875" style="121" bestFit="1" customWidth="1"/>
    <col min="5636" max="5636" width="9.1796875" style="121"/>
    <col min="5637" max="5637" width="23.26953125" style="121" customWidth="1"/>
    <col min="5638" max="5888" width="9.1796875" style="121"/>
    <col min="5889" max="5889" width="53" style="121" customWidth="1"/>
    <col min="5890" max="5890" width="14.81640625" style="121" bestFit="1" customWidth="1"/>
    <col min="5891" max="5891" width="15.54296875" style="121" bestFit="1" customWidth="1"/>
    <col min="5892" max="5892" width="9.1796875" style="121"/>
    <col min="5893" max="5893" width="23.26953125" style="121" customWidth="1"/>
    <col min="5894" max="6144" width="9.1796875" style="121"/>
    <col min="6145" max="6145" width="53" style="121" customWidth="1"/>
    <col min="6146" max="6146" width="14.81640625" style="121" bestFit="1" customWidth="1"/>
    <col min="6147" max="6147" width="15.54296875" style="121" bestFit="1" customWidth="1"/>
    <col min="6148" max="6148" width="9.1796875" style="121"/>
    <col min="6149" max="6149" width="23.26953125" style="121" customWidth="1"/>
    <col min="6150" max="6400" width="9.1796875" style="121"/>
    <col min="6401" max="6401" width="53" style="121" customWidth="1"/>
    <col min="6402" max="6402" width="14.81640625" style="121" bestFit="1" customWidth="1"/>
    <col min="6403" max="6403" width="15.54296875" style="121" bestFit="1" customWidth="1"/>
    <col min="6404" max="6404" width="9.1796875" style="121"/>
    <col min="6405" max="6405" width="23.26953125" style="121" customWidth="1"/>
    <col min="6406" max="6656" width="9.1796875" style="121"/>
    <col min="6657" max="6657" width="53" style="121" customWidth="1"/>
    <col min="6658" max="6658" width="14.81640625" style="121" bestFit="1" customWidth="1"/>
    <col min="6659" max="6659" width="15.54296875" style="121" bestFit="1" customWidth="1"/>
    <col min="6660" max="6660" width="9.1796875" style="121"/>
    <col min="6661" max="6661" width="23.26953125" style="121" customWidth="1"/>
    <col min="6662" max="6912" width="9.1796875" style="121"/>
    <col min="6913" max="6913" width="53" style="121" customWidth="1"/>
    <col min="6914" max="6914" width="14.81640625" style="121" bestFit="1" customWidth="1"/>
    <col min="6915" max="6915" width="15.54296875" style="121" bestFit="1" customWidth="1"/>
    <col min="6916" max="6916" width="9.1796875" style="121"/>
    <col min="6917" max="6917" width="23.26953125" style="121" customWidth="1"/>
    <col min="6918" max="7168" width="9.1796875" style="121"/>
    <col min="7169" max="7169" width="53" style="121" customWidth="1"/>
    <col min="7170" max="7170" width="14.81640625" style="121" bestFit="1" customWidth="1"/>
    <col min="7171" max="7171" width="15.54296875" style="121" bestFit="1" customWidth="1"/>
    <col min="7172" max="7172" width="9.1796875" style="121"/>
    <col min="7173" max="7173" width="23.26953125" style="121" customWidth="1"/>
    <col min="7174" max="7424" width="9.1796875" style="121"/>
    <col min="7425" max="7425" width="53" style="121" customWidth="1"/>
    <col min="7426" max="7426" width="14.81640625" style="121" bestFit="1" customWidth="1"/>
    <col min="7427" max="7427" width="15.54296875" style="121" bestFit="1" customWidth="1"/>
    <col min="7428" max="7428" width="9.1796875" style="121"/>
    <col min="7429" max="7429" width="23.26953125" style="121" customWidth="1"/>
    <col min="7430" max="7680" width="9.1796875" style="121"/>
    <col min="7681" max="7681" width="53" style="121" customWidth="1"/>
    <col min="7682" max="7682" width="14.81640625" style="121" bestFit="1" customWidth="1"/>
    <col min="7683" max="7683" width="15.54296875" style="121" bestFit="1" customWidth="1"/>
    <col min="7684" max="7684" width="9.1796875" style="121"/>
    <col min="7685" max="7685" width="23.26953125" style="121" customWidth="1"/>
    <col min="7686" max="7936" width="9.1796875" style="121"/>
    <col min="7937" max="7937" width="53" style="121" customWidth="1"/>
    <col min="7938" max="7938" width="14.81640625" style="121" bestFit="1" customWidth="1"/>
    <col min="7939" max="7939" width="15.54296875" style="121" bestFit="1" customWidth="1"/>
    <col min="7940" max="7940" width="9.1796875" style="121"/>
    <col min="7941" max="7941" width="23.26953125" style="121" customWidth="1"/>
    <col min="7942" max="8192" width="9.1796875" style="121"/>
    <col min="8193" max="8193" width="53" style="121" customWidth="1"/>
    <col min="8194" max="8194" width="14.81640625" style="121" bestFit="1" customWidth="1"/>
    <col min="8195" max="8195" width="15.54296875" style="121" bestFit="1" customWidth="1"/>
    <col min="8196" max="8196" width="9.1796875" style="121"/>
    <col min="8197" max="8197" width="23.26953125" style="121" customWidth="1"/>
    <col min="8198" max="8448" width="9.1796875" style="121"/>
    <col min="8449" max="8449" width="53" style="121" customWidth="1"/>
    <col min="8450" max="8450" width="14.81640625" style="121" bestFit="1" customWidth="1"/>
    <col min="8451" max="8451" width="15.54296875" style="121" bestFit="1" customWidth="1"/>
    <col min="8452" max="8452" width="9.1796875" style="121"/>
    <col min="8453" max="8453" width="23.26953125" style="121" customWidth="1"/>
    <col min="8454" max="8704" width="9.1796875" style="121"/>
    <col min="8705" max="8705" width="53" style="121" customWidth="1"/>
    <col min="8706" max="8706" width="14.81640625" style="121" bestFit="1" customWidth="1"/>
    <col min="8707" max="8707" width="15.54296875" style="121" bestFit="1" customWidth="1"/>
    <col min="8708" max="8708" width="9.1796875" style="121"/>
    <col min="8709" max="8709" width="23.26953125" style="121" customWidth="1"/>
    <col min="8710" max="8960" width="9.1796875" style="121"/>
    <col min="8961" max="8961" width="53" style="121" customWidth="1"/>
    <col min="8962" max="8962" width="14.81640625" style="121" bestFit="1" customWidth="1"/>
    <col min="8963" max="8963" width="15.54296875" style="121" bestFit="1" customWidth="1"/>
    <col min="8964" max="8964" width="9.1796875" style="121"/>
    <col min="8965" max="8965" width="23.26953125" style="121" customWidth="1"/>
    <col min="8966" max="9216" width="9.1796875" style="121"/>
    <col min="9217" max="9217" width="53" style="121" customWidth="1"/>
    <col min="9218" max="9218" width="14.81640625" style="121" bestFit="1" customWidth="1"/>
    <col min="9219" max="9219" width="15.54296875" style="121" bestFit="1" customWidth="1"/>
    <col min="9220" max="9220" width="9.1796875" style="121"/>
    <col min="9221" max="9221" width="23.26953125" style="121" customWidth="1"/>
    <col min="9222" max="9472" width="9.1796875" style="121"/>
    <col min="9473" max="9473" width="53" style="121" customWidth="1"/>
    <col min="9474" max="9474" width="14.81640625" style="121" bestFit="1" customWidth="1"/>
    <col min="9475" max="9475" width="15.54296875" style="121" bestFit="1" customWidth="1"/>
    <col min="9476" max="9476" width="9.1796875" style="121"/>
    <col min="9477" max="9477" width="23.26953125" style="121" customWidth="1"/>
    <col min="9478" max="9728" width="9.1796875" style="121"/>
    <col min="9729" max="9729" width="53" style="121" customWidth="1"/>
    <col min="9730" max="9730" width="14.81640625" style="121" bestFit="1" customWidth="1"/>
    <col min="9731" max="9731" width="15.54296875" style="121" bestFit="1" customWidth="1"/>
    <col min="9732" max="9732" width="9.1796875" style="121"/>
    <col min="9733" max="9733" width="23.26953125" style="121" customWidth="1"/>
    <col min="9734" max="9984" width="9.1796875" style="121"/>
    <col min="9985" max="9985" width="53" style="121" customWidth="1"/>
    <col min="9986" max="9986" width="14.81640625" style="121" bestFit="1" customWidth="1"/>
    <col min="9987" max="9987" width="15.54296875" style="121" bestFit="1" customWidth="1"/>
    <col min="9988" max="9988" width="9.1796875" style="121"/>
    <col min="9989" max="9989" width="23.26953125" style="121" customWidth="1"/>
    <col min="9990" max="10240" width="9.1796875" style="121"/>
    <col min="10241" max="10241" width="53" style="121" customWidth="1"/>
    <col min="10242" max="10242" width="14.81640625" style="121" bestFit="1" customWidth="1"/>
    <col min="10243" max="10243" width="15.54296875" style="121" bestFit="1" customWidth="1"/>
    <col min="10244" max="10244" width="9.1796875" style="121"/>
    <col min="10245" max="10245" width="23.26953125" style="121" customWidth="1"/>
    <col min="10246" max="10496" width="9.1796875" style="121"/>
    <col min="10497" max="10497" width="53" style="121" customWidth="1"/>
    <col min="10498" max="10498" width="14.81640625" style="121" bestFit="1" customWidth="1"/>
    <col min="10499" max="10499" width="15.54296875" style="121" bestFit="1" customWidth="1"/>
    <col min="10500" max="10500" width="9.1796875" style="121"/>
    <col min="10501" max="10501" width="23.26953125" style="121" customWidth="1"/>
    <col min="10502" max="10752" width="9.1796875" style="121"/>
    <col min="10753" max="10753" width="53" style="121" customWidth="1"/>
    <col min="10754" max="10754" width="14.81640625" style="121" bestFit="1" customWidth="1"/>
    <col min="10755" max="10755" width="15.54296875" style="121" bestFit="1" customWidth="1"/>
    <col min="10756" max="10756" width="9.1796875" style="121"/>
    <col min="10757" max="10757" width="23.26953125" style="121" customWidth="1"/>
    <col min="10758" max="11008" width="9.1796875" style="121"/>
    <col min="11009" max="11009" width="53" style="121" customWidth="1"/>
    <col min="11010" max="11010" width="14.81640625" style="121" bestFit="1" customWidth="1"/>
    <col min="11011" max="11011" width="15.54296875" style="121" bestFit="1" customWidth="1"/>
    <col min="11012" max="11012" width="9.1796875" style="121"/>
    <col min="11013" max="11013" width="23.26953125" style="121" customWidth="1"/>
    <col min="11014" max="11264" width="9.1796875" style="121"/>
    <col min="11265" max="11265" width="53" style="121" customWidth="1"/>
    <col min="11266" max="11266" width="14.81640625" style="121" bestFit="1" customWidth="1"/>
    <col min="11267" max="11267" width="15.54296875" style="121" bestFit="1" customWidth="1"/>
    <col min="11268" max="11268" width="9.1796875" style="121"/>
    <col min="11269" max="11269" width="23.26953125" style="121" customWidth="1"/>
    <col min="11270" max="11520" width="9.1796875" style="121"/>
    <col min="11521" max="11521" width="53" style="121" customWidth="1"/>
    <col min="11522" max="11522" width="14.81640625" style="121" bestFit="1" customWidth="1"/>
    <col min="11523" max="11523" width="15.54296875" style="121" bestFit="1" customWidth="1"/>
    <col min="11524" max="11524" width="9.1796875" style="121"/>
    <col min="11525" max="11525" width="23.26953125" style="121" customWidth="1"/>
    <col min="11526" max="11776" width="9.1796875" style="121"/>
    <col min="11777" max="11777" width="53" style="121" customWidth="1"/>
    <col min="11778" max="11778" width="14.81640625" style="121" bestFit="1" customWidth="1"/>
    <col min="11779" max="11779" width="15.54296875" style="121" bestFit="1" customWidth="1"/>
    <col min="11780" max="11780" width="9.1796875" style="121"/>
    <col min="11781" max="11781" width="23.26953125" style="121" customWidth="1"/>
    <col min="11782" max="12032" width="9.1796875" style="121"/>
    <col min="12033" max="12033" width="53" style="121" customWidth="1"/>
    <col min="12034" max="12034" width="14.81640625" style="121" bestFit="1" customWidth="1"/>
    <col min="12035" max="12035" width="15.54296875" style="121" bestFit="1" customWidth="1"/>
    <col min="12036" max="12036" width="9.1796875" style="121"/>
    <col min="12037" max="12037" width="23.26953125" style="121" customWidth="1"/>
    <col min="12038" max="12288" width="9.1796875" style="121"/>
    <col min="12289" max="12289" width="53" style="121" customWidth="1"/>
    <col min="12290" max="12290" width="14.81640625" style="121" bestFit="1" customWidth="1"/>
    <col min="12291" max="12291" width="15.54296875" style="121" bestFit="1" customWidth="1"/>
    <col min="12292" max="12292" width="9.1796875" style="121"/>
    <col min="12293" max="12293" width="23.26953125" style="121" customWidth="1"/>
    <col min="12294" max="12544" width="9.1796875" style="121"/>
    <col min="12545" max="12545" width="53" style="121" customWidth="1"/>
    <col min="12546" max="12546" width="14.81640625" style="121" bestFit="1" customWidth="1"/>
    <col min="12547" max="12547" width="15.54296875" style="121" bestFit="1" customWidth="1"/>
    <col min="12548" max="12548" width="9.1796875" style="121"/>
    <col min="12549" max="12549" width="23.26953125" style="121" customWidth="1"/>
    <col min="12550" max="12800" width="9.1796875" style="121"/>
    <col min="12801" max="12801" width="53" style="121" customWidth="1"/>
    <col min="12802" max="12802" width="14.81640625" style="121" bestFit="1" customWidth="1"/>
    <col min="12803" max="12803" width="15.54296875" style="121" bestFit="1" customWidth="1"/>
    <col min="12804" max="12804" width="9.1796875" style="121"/>
    <col min="12805" max="12805" width="23.26953125" style="121" customWidth="1"/>
    <col min="12806" max="13056" width="9.1796875" style="121"/>
    <col min="13057" max="13057" width="53" style="121" customWidth="1"/>
    <col min="13058" max="13058" width="14.81640625" style="121" bestFit="1" customWidth="1"/>
    <col min="13059" max="13059" width="15.54296875" style="121" bestFit="1" customWidth="1"/>
    <col min="13060" max="13060" width="9.1796875" style="121"/>
    <col min="13061" max="13061" width="23.26953125" style="121" customWidth="1"/>
    <col min="13062" max="13312" width="9.1796875" style="121"/>
    <col min="13313" max="13313" width="53" style="121" customWidth="1"/>
    <col min="13314" max="13314" width="14.81640625" style="121" bestFit="1" customWidth="1"/>
    <col min="13315" max="13315" width="15.54296875" style="121" bestFit="1" customWidth="1"/>
    <col min="13316" max="13316" width="9.1796875" style="121"/>
    <col min="13317" max="13317" width="23.26953125" style="121" customWidth="1"/>
    <col min="13318" max="13568" width="9.1796875" style="121"/>
    <col min="13569" max="13569" width="53" style="121" customWidth="1"/>
    <col min="13570" max="13570" width="14.81640625" style="121" bestFit="1" customWidth="1"/>
    <col min="13571" max="13571" width="15.54296875" style="121" bestFit="1" customWidth="1"/>
    <col min="13572" max="13572" width="9.1796875" style="121"/>
    <col min="13573" max="13573" width="23.26953125" style="121" customWidth="1"/>
    <col min="13574" max="13824" width="9.1796875" style="121"/>
    <col min="13825" max="13825" width="53" style="121" customWidth="1"/>
    <col min="13826" max="13826" width="14.81640625" style="121" bestFit="1" customWidth="1"/>
    <col min="13827" max="13827" width="15.54296875" style="121" bestFit="1" customWidth="1"/>
    <col min="13828" max="13828" width="9.1796875" style="121"/>
    <col min="13829" max="13829" width="23.26953125" style="121" customWidth="1"/>
    <col min="13830" max="14080" width="9.1796875" style="121"/>
    <col min="14081" max="14081" width="53" style="121" customWidth="1"/>
    <col min="14082" max="14082" width="14.81640625" style="121" bestFit="1" customWidth="1"/>
    <col min="14083" max="14083" width="15.54296875" style="121" bestFit="1" customWidth="1"/>
    <col min="14084" max="14084" width="9.1796875" style="121"/>
    <col min="14085" max="14085" width="23.26953125" style="121" customWidth="1"/>
    <col min="14086" max="14336" width="9.1796875" style="121"/>
    <col min="14337" max="14337" width="53" style="121" customWidth="1"/>
    <col min="14338" max="14338" width="14.81640625" style="121" bestFit="1" customWidth="1"/>
    <col min="14339" max="14339" width="15.54296875" style="121" bestFit="1" customWidth="1"/>
    <col min="14340" max="14340" width="9.1796875" style="121"/>
    <col min="14341" max="14341" width="23.26953125" style="121" customWidth="1"/>
    <col min="14342" max="14592" width="9.1796875" style="121"/>
    <col min="14593" max="14593" width="53" style="121" customWidth="1"/>
    <col min="14594" max="14594" width="14.81640625" style="121" bestFit="1" customWidth="1"/>
    <col min="14595" max="14595" width="15.54296875" style="121" bestFit="1" customWidth="1"/>
    <col min="14596" max="14596" width="9.1796875" style="121"/>
    <col min="14597" max="14597" width="23.26953125" style="121" customWidth="1"/>
    <col min="14598" max="14848" width="9.1796875" style="121"/>
    <col min="14849" max="14849" width="53" style="121" customWidth="1"/>
    <col min="14850" max="14850" width="14.81640625" style="121" bestFit="1" customWidth="1"/>
    <col min="14851" max="14851" width="15.54296875" style="121" bestFit="1" customWidth="1"/>
    <col min="14852" max="14852" width="9.1796875" style="121"/>
    <col min="14853" max="14853" width="23.26953125" style="121" customWidth="1"/>
    <col min="14854" max="15104" width="9.1796875" style="121"/>
    <col min="15105" max="15105" width="53" style="121" customWidth="1"/>
    <col min="15106" max="15106" width="14.81640625" style="121" bestFit="1" customWidth="1"/>
    <col min="15107" max="15107" width="15.54296875" style="121" bestFit="1" customWidth="1"/>
    <col min="15108" max="15108" width="9.1796875" style="121"/>
    <col min="15109" max="15109" width="23.26953125" style="121" customWidth="1"/>
    <col min="15110" max="15360" width="9.1796875" style="121"/>
    <col min="15361" max="15361" width="53" style="121" customWidth="1"/>
    <col min="15362" max="15362" width="14.81640625" style="121" bestFit="1" customWidth="1"/>
    <col min="15363" max="15363" width="15.54296875" style="121" bestFit="1" customWidth="1"/>
    <col min="15364" max="15364" width="9.1796875" style="121"/>
    <col min="15365" max="15365" width="23.26953125" style="121" customWidth="1"/>
    <col min="15366" max="15616" width="9.1796875" style="121"/>
    <col min="15617" max="15617" width="53" style="121" customWidth="1"/>
    <col min="15618" max="15618" width="14.81640625" style="121" bestFit="1" customWidth="1"/>
    <col min="15619" max="15619" width="15.54296875" style="121" bestFit="1" customWidth="1"/>
    <col min="15620" max="15620" width="9.1796875" style="121"/>
    <col min="15621" max="15621" width="23.26953125" style="121" customWidth="1"/>
    <col min="15622" max="15872" width="9.1796875" style="121"/>
    <col min="15873" max="15873" width="53" style="121" customWidth="1"/>
    <col min="15874" max="15874" width="14.81640625" style="121" bestFit="1" customWidth="1"/>
    <col min="15875" max="15875" width="15.54296875" style="121" bestFit="1" customWidth="1"/>
    <col min="15876" max="15876" width="9.1796875" style="121"/>
    <col min="15877" max="15877" width="23.26953125" style="121" customWidth="1"/>
    <col min="15878" max="16128" width="9.1796875" style="121"/>
    <col min="16129" max="16129" width="53" style="121" customWidth="1"/>
    <col min="16130" max="16130" width="14.81640625" style="121" bestFit="1" customWidth="1"/>
    <col min="16131" max="16131" width="15.54296875" style="121" bestFit="1" customWidth="1"/>
    <col min="16132" max="16132" width="9.1796875" style="121"/>
    <col min="16133" max="16133" width="23.26953125" style="121" customWidth="1"/>
    <col min="16134" max="16384" width="9.1796875" style="121"/>
  </cols>
  <sheetData>
    <row r="1" spans="1:8" ht="36" customHeight="1" x14ac:dyDescent="0.35">
      <c r="A1" s="382" t="s">
        <v>175</v>
      </c>
      <c r="B1" s="383"/>
      <c r="C1" s="384"/>
    </row>
    <row r="2" spans="1:8" x14ac:dyDescent="0.35">
      <c r="A2" s="122" t="s">
        <v>176</v>
      </c>
      <c r="B2" s="123"/>
      <c r="C2" s="124"/>
    </row>
    <row r="3" spans="1:8" ht="17.5" x14ac:dyDescent="0.35">
      <c r="A3" s="125" t="s">
        <v>177</v>
      </c>
      <c r="B3" s="126" t="s">
        <v>178</v>
      </c>
      <c r="C3" s="127" t="s">
        <v>140</v>
      </c>
    </row>
    <row r="4" spans="1:8" s="62" customFormat="1" x14ac:dyDescent="0.35">
      <c r="A4" s="62" t="s">
        <v>179</v>
      </c>
      <c r="B4" s="128"/>
      <c r="C4" s="128"/>
    </row>
    <row r="5" spans="1:8" x14ac:dyDescent="0.35">
      <c r="A5" s="121" t="s">
        <v>180</v>
      </c>
      <c r="B5" s="129">
        <v>7360</v>
      </c>
      <c r="C5" s="129">
        <v>18786</v>
      </c>
    </row>
    <row r="6" spans="1:8" x14ac:dyDescent="0.35">
      <c r="A6" s="121" t="s">
        <v>181</v>
      </c>
      <c r="B6" s="129">
        <v>6425</v>
      </c>
      <c r="C6" s="129">
        <v>11941</v>
      </c>
    </row>
    <row r="7" spans="1:8" x14ac:dyDescent="0.35">
      <c r="A7" s="121" t="s">
        <v>182</v>
      </c>
      <c r="B7" s="129">
        <v>16530</v>
      </c>
      <c r="C7" s="129">
        <v>17863</v>
      </c>
      <c r="D7" s="130"/>
    </row>
    <row r="8" spans="1:8" x14ac:dyDescent="0.35">
      <c r="A8" s="107" t="s">
        <v>183</v>
      </c>
      <c r="B8" s="129"/>
      <c r="C8" s="129"/>
      <c r="D8" s="131"/>
      <c r="E8" s="132"/>
      <c r="F8" s="131"/>
      <c r="G8" s="131"/>
      <c r="H8" s="131"/>
    </row>
    <row r="9" spans="1:8" x14ac:dyDescent="0.35">
      <c r="A9" s="133" t="s">
        <v>184</v>
      </c>
      <c r="B9" s="129">
        <v>332156</v>
      </c>
      <c r="C9" s="129">
        <v>346459</v>
      </c>
      <c r="D9" s="130"/>
      <c r="E9" s="131"/>
      <c r="F9" s="131"/>
      <c r="G9" s="131"/>
      <c r="H9" s="131"/>
    </row>
    <row r="10" spans="1:8" x14ac:dyDescent="0.35">
      <c r="A10" s="133" t="s">
        <v>185</v>
      </c>
      <c r="B10" s="129">
        <v>18600</v>
      </c>
      <c r="C10" s="129">
        <v>22600</v>
      </c>
      <c r="D10" s="131"/>
      <c r="E10" s="130"/>
      <c r="F10" s="131"/>
      <c r="G10" s="131"/>
      <c r="H10" s="131"/>
    </row>
    <row r="11" spans="1:8" x14ac:dyDescent="0.35">
      <c r="A11" s="133" t="s">
        <v>186</v>
      </c>
      <c r="B11" s="129">
        <f>SUM(B9:B10)</f>
        <v>350756</v>
      </c>
      <c r="C11" s="129">
        <f>SUM(C9:C10)</f>
        <v>369059</v>
      </c>
      <c r="D11" s="131"/>
      <c r="E11" s="131"/>
      <c r="F11" s="131"/>
      <c r="G11" s="131"/>
      <c r="H11" s="131"/>
    </row>
    <row r="12" spans="1:8" x14ac:dyDescent="0.35">
      <c r="A12" s="107" t="s">
        <v>187</v>
      </c>
      <c r="B12" s="129"/>
      <c r="D12" s="131"/>
      <c r="E12" s="131"/>
      <c r="F12" s="131"/>
      <c r="G12" s="131"/>
      <c r="H12" s="131"/>
    </row>
    <row r="13" spans="1:8" x14ac:dyDescent="0.35">
      <c r="A13" s="133" t="s">
        <v>188</v>
      </c>
      <c r="B13" s="134">
        <v>-135</v>
      </c>
      <c r="C13" s="355">
        <v>250</v>
      </c>
      <c r="D13" s="131"/>
      <c r="E13" s="131"/>
      <c r="F13" s="131"/>
      <c r="G13" s="131"/>
      <c r="H13" s="131"/>
    </row>
    <row r="14" spans="1:8" x14ac:dyDescent="0.35">
      <c r="A14" s="107" t="s">
        <v>189</v>
      </c>
      <c r="B14" s="129"/>
      <c r="C14" s="129"/>
      <c r="D14" s="131"/>
      <c r="E14" s="131"/>
      <c r="F14" s="131"/>
      <c r="G14" s="131"/>
      <c r="H14" s="132"/>
    </row>
    <row r="15" spans="1:8" x14ac:dyDescent="0.35">
      <c r="A15" s="133" t="s">
        <v>184</v>
      </c>
      <c r="B15" s="129">
        <v>12285</v>
      </c>
      <c r="C15" s="129">
        <v>16885</v>
      </c>
      <c r="D15" s="131"/>
      <c r="E15" s="131"/>
      <c r="F15" s="131"/>
      <c r="G15" s="131"/>
      <c r="H15" s="131"/>
    </row>
    <row r="16" spans="1:8" x14ac:dyDescent="0.35">
      <c r="A16" s="107" t="s">
        <v>190</v>
      </c>
      <c r="B16" s="129"/>
      <c r="C16" s="129"/>
      <c r="D16" s="132"/>
      <c r="E16" s="131"/>
      <c r="F16" s="131"/>
      <c r="G16" s="131"/>
      <c r="H16" s="131"/>
    </row>
    <row r="17" spans="1:8" x14ac:dyDescent="0.35">
      <c r="A17" s="133" t="s">
        <v>63</v>
      </c>
      <c r="B17" s="129">
        <v>13711</v>
      </c>
      <c r="C17" s="129">
        <v>13293</v>
      </c>
      <c r="D17" s="130"/>
      <c r="E17" s="131"/>
      <c r="F17" s="131"/>
      <c r="G17" s="131"/>
      <c r="H17" s="131"/>
    </row>
    <row r="18" spans="1:8" x14ac:dyDescent="0.35">
      <c r="A18" s="133" t="s">
        <v>191</v>
      </c>
      <c r="B18" s="129">
        <v>2500</v>
      </c>
      <c r="C18" s="129">
        <v>2500</v>
      </c>
      <c r="E18" s="131"/>
      <c r="F18" s="131"/>
      <c r="G18" s="131"/>
      <c r="H18" s="131"/>
    </row>
    <row r="19" spans="1:8" x14ac:dyDescent="0.35">
      <c r="A19" s="133" t="s">
        <v>192</v>
      </c>
      <c r="B19" s="129">
        <f>SUM(B17:B18)</f>
        <v>16211</v>
      </c>
      <c r="C19" s="129">
        <f>SUM(C17:C18)</f>
        <v>15793</v>
      </c>
      <c r="D19" s="131"/>
      <c r="E19" s="131"/>
      <c r="F19" s="131"/>
      <c r="G19" s="131"/>
      <c r="H19" s="131"/>
    </row>
    <row r="20" spans="1:8" x14ac:dyDescent="0.35">
      <c r="A20" s="107" t="s">
        <v>193</v>
      </c>
      <c r="B20" s="129"/>
      <c r="C20" s="129"/>
      <c r="D20" s="131"/>
      <c r="E20" s="131"/>
      <c r="F20" s="131"/>
      <c r="G20" s="131"/>
      <c r="H20" s="131"/>
    </row>
    <row r="21" spans="1:8" x14ac:dyDescent="0.35">
      <c r="A21" s="133" t="s">
        <v>194</v>
      </c>
      <c r="B21" s="129"/>
      <c r="C21" s="129">
        <v>3600</v>
      </c>
      <c r="D21" s="131"/>
      <c r="E21" s="131"/>
      <c r="F21" s="131"/>
      <c r="G21" s="131"/>
      <c r="H21" s="131"/>
    </row>
    <row r="22" spans="1:8" x14ac:dyDescent="0.35">
      <c r="A22" s="133" t="s">
        <v>195</v>
      </c>
      <c r="B22" s="129"/>
      <c r="C22" s="129">
        <v>6000</v>
      </c>
      <c r="D22" s="131"/>
      <c r="E22" s="131"/>
      <c r="F22" s="131"/>
      <c r="G22" s="131"/>
      <c r="H22" s="131"/>
    </row>
    <row r="23" spans="1:8" x14ac:dyDescent="0.35">
      <c r="A23" s="133"/>
      <c r="B23" s="129"/>
      <c r="C23" s="129"/>
      <c r="D23" s="131"/>
      <c r="E23" s="131"/>
      <c r="F23" s="131"/>
      <c r="G23" s="131"/>
      <c r="H23" s="131"/>
    </row>
    <row r="24" spans="1:8" s="62" customFormat="1" ht="18" x14ac:dyDescent="0.4">
      <c r="A24" s="136" t="s">
        <v>196</v>
      </c>
      <c r="B24" s="137">
        <f>SUM(B11+B13+B15+B19+B5+B6+B7)</f>
        <v>409432</v>
      </c>
      <c r="C24" s="137">
        <f>SUM(C11+C13+C15+C19+C5+C6+C7+C21+C22+C23)</f>
        <v>460177</v>
      </c>
      <c r="D24" s="132"/>
      <c r="E24" s="48"/>
    </row>
    <row r="25" spans="1:8" x14ac:dyDescent="0.35">
      <c r="A25" s="138" t="s">
        <v>197</v>
      </c>
      <c r="B25" s="135"/>
      <c r="C25" s="135">
        <v>9600</v>
      </c>
      <c r="D25" s="131"/>
      <c r="E25" s="139"/>
    </row>
    <row r="26" spans="1:8" x14ac:dyDescent="0.35">
      <c r="A26" s="138" t="s">
        <v>198</v>
      </c>
      <c r="B26" s="140"/>
      <c r="C26" s="140">
        <v>15000</v>
      </c>
      <c r="D26" s="131"/>
      <c r="E26" s="139"/>
    </row>
    <row r="27" spans="1:8" s="62" customFormat="1" ht="18" x14ac:dyDescent="0.4">
      <c r="A27" s="141" t="s">
        <v>199</v>
      </c>
      <c r="B27" s="137">
        <f>SUM(B24+B25)</f>
        <v>409432</v>
      </c>
      <c r="C27" s="137">
        <f>SUM(C24-C26-C25)</f>
        <v>435577</v>
      </c>
      <c r="E27" s="142"/>
    </row>
    <row r="28" spans="1:8" x14ac:dyDescent="0.35">
      <c r="A28" s="121" t="s">
        <v>200</v>
      </c>
      <c r="B28" s="123">
        <f>SUM(B27/2921.4)</f>
        <v>140.14924351338399</v>
      </c>
      <c r="C28" s="123">
        <f>SUM(C27/3060.1)</f>
        <v>142.34077317734716</v>
      </c>
      <c r="E28" s="143"/>
    </row>
    <row r="29" spans="1:8" x14ac:dyDescent="0.35">
      <c r="A29" s="144" t="s">
        <v>201</v>
      </c>
      <c r="B29" s="145"/>
      <c r="C29" s="146"/>
    </row>
    <row r="30" spans="1:8" x14ac:dyDescent="0.35">
      <c r="A30" s="144" t="s">
        <v>202</v>
      </c>
      <c r="B30" s="145" t="s">
        <v>203</v>
      </c>
      <c r="C30" s="114" t="s">
        <v>204</v>
      </c>
    </row>
    <row r="31" spans="1:8" x14ac:dyDescent="0.35">
      <c r="A31" s="147">
        <f>B31/52</f>
        <v>4.214480123006089E-2</v>
      </c>
      <c r="B31" s="145">
        <f>C28-B28</f>
        <v>2.1915296639631663</v>
      </c>
      <c r="C31" s="148">
        <f>B31/B28*100%</f>
        <v>1.563711375833348E-2</v>
      </c>
    </row>
    <row r="32" spans="1:8" x14ac:dyDescent="0.35">
      <c r="A32" s="149"/>
      <c r="B32" s="102"/>
      <c r="C32" s="150"/>
    </row>
    <row r="33" spans="1:7" ht="16" thickBot="1" x14ac:dyDescent="0.4">
      <c r="A33" s="380" t="s">
        <v>205</v>
      </c>
      <c r="B33" s="102"/>
      <c r="C33" s="150"/>
    </row>
    <row r="34" spans="1:7" ht="16" thickBot="1" x14ac:dyDescent="0.4">
      <c r="A34" s="385" t="s">
        <v>206</v>
      </c>
      <c r="B34" s="386"/>
      <c r="C34" s="386"/>
      <c r="D34" s="387"/>
      <c r="F34" s="121" t="s">
        <v>207</v>
      </c>
    </row>
    <row r="35" spans="1:7" ht="16" thickBot="1" x14ac:dyDescent="0.4">
      <c r="A35" s="361"/>
      <c r="B35" s="362" t="s">
        <v>208</v>
      </c>
      <c r="C35" s="363" t="s">
        <v>209</v>
      </c>
      <c r="D35" s="362" t="s">
        <v>210</v>
      </c>
      <c r="F35" s="121" t="s">
        <v>68</v>
      </c>
      <c r="G35" s="121" t="s">
        <v>211</v>
      </c>
    </row>
    <row r="36" spans="1:7" ht="16" thickBot="1" x14ac:dyDescent="0.4">
      <c r="A36" s="364" t="s">
        <v>212</v>
      </c>
      <c r="B36" s="375">
        <v>81325</v>
      </c>
      <c r="C36" s="376">
        <v>15600</v>
      </c>
      <c r="D36" s="365"/>
      <c r="E36" s="121" t="s">
        <v>213</v>
      </c>
      <c r="F36" s="121">
        <v>31886</v>
      </c>
      <c r="G36" s="121">
        <v>13100</v>
      </c>
    </row>
    <row r="37" spans="1:7" ht="16" thickBot="1" x14ac:dyDescent="0.4">
      <c r="A37" s="366" t="s">
        <v>214</v>
      </c>
      <c r="B37" s="377">
        <v>347459</v>
      </c>
      <c r="C37" s="378">
        <v>1000</v>
      </c>
      <c r="D37" s="367"/>
      <c r="E37" s="121" t="s">
        <v>215</v>
      </c>
      <c r="F37" s="121">
        <v>2750</v>
      </c>
      <c r="G37" s="121">
        <v>2500</v>
      </c>
    </row>
    <row r="38" spans="1:7" ht="16" thickBot="1" x14ac:dyDescent="0.4">
      <c r="A38" s="364" t="s">
        <v>216</v>
      </c>
      <c r="B38" s="368">
        <v>2500</v>
      </c>
      <c r="C38" s="364" t="s">
        <v>217</v>
      </c>
      <c r="D38" s="365"/>
      <c r="E38" s="121" t="s">
        <v>218</v>
      </c>
      <c r="F38" s="121">
        <v>11941</v>
      </c>
    </row>
    <row r="39" spans="1:7" ht="16" thickBot="1" x14ac:dyDescent="0.4">
      <c r="A39" s="366" t="s">
        <v>219</v>
      </c>
      <c r="B39" s="369">
        <v>22600</v>
      </c>
      <c r="C39" s="366" t="s">
        <v>217</v>
      </c>
      <c r="D39" s="367"/>
      <c r="E39" s="379" t="s">
        <v>220</v>
      </c>
      <c r="F39" s="121">
        <v>17863</v>
      </c>
    </row>
    <row r="40" spans="1:7" ht="16" thickBot="1" x14ac:dyDescent="0.4">
      <c r="A40" s="362" t="s">
        <v>221</v>
      </c>
      <c r="B40" s="370">
        <v>13293</v>
      </c>
      <c r="C40" s="362" t="s">
        <v>217</v>
      </c>
      <c r="D40" s="371"/>
      <c r="E40" s="121" t="s">
        <v>222</v>
      </c>
      <c r="F40" s="121">
        <v>16885</v>
      </c>
    </row>
    <row r="41" spans="1:7" ht="16" thickBot="1" x14ac:dyDescent="0.4">
      <c r="A41" s="362" t="s">
        <v>223</v>
      </c>
      <c r="B41" s="370"/>
      <c r="C41" s="374">
        <v>15000</v>
      </c>
      <c r="D41" s="371"/>
    </row>
    <row r="42" spans="1:7" s="62" customFormat="1" ht="16" thickBot="1" x14ac:dyDescent="0.4">
      <c r="A42" s="362" t="s">
        <v>224</v>
      </c>
      <c r="B42" s="370">
        <f>SUM(B36:B40)</f>
        <v>467177</v>
      </c>
      <c r="C42" s="372">
        <f>SUM(C36:C41)</f>
        <v>31600</v>
      </c>
      <c r="D42" s="373">
        <f>B42-C42</f>
        <v>435577</v>
      </c>
      <c r="F42" s="62">
        <f>SUM(F36:F40)</f>
        <v>81325</v>
      </c>
      <c r="G42" s="62">
        <f>SUM(G36:G40)</f>
        <v>15600</v>
      </c>
    </row>
    <row r="43" spans="1:7" x14ac:dyDescent="0.35">
      <c r="B43" s="123"/>
      <c r="C43" s="123"/>
    </row>
  </sheetData>
  <mergeCells count="2">
    <mergeCell ref="A1:C1"/>
    <mergeCell ref="A34:D3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O&amp;E</vt:lpstr>
      <vt:lpstr>Direct Council</vt:lpstr>
      <vt:lpstr>Info Centre</vt:lpstr>
      <vt:lpstr>CEX</vt:lpstr>
      <vt:lpstr>PHOUSE</vt:lpstr>
      <vt:lpstr>ROS</vt:lpstr>
      <vt:lpstr>CPC</vt:lpstr>
      <vt:lpstr>Precept projections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Sally Thurston</cp:lastModifiedBy>
  <cp:revision/>
  <dcterms:created xsi:type="dcterms:W3CDTF">2020-10-15T09:17:39Z</dcterms:created>
  <dcterms:modified xsi:type="dcterms:W3CDTF">2021-05-05T14:16:34Z</dcterms:modified>
  <cp:category/>
  <cp:contentStatus/>
</cp:coreProperties>
</file>