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Budgets/2024.25/"/>
    </mc:Choice>
  </mc:AlternateContent>
  <xr:revisionPtr revIDLastSave="7" documentId="8_{7CDE03B2-54C4-4AB9-80D7-6E712F809F22}" xr6:coauthVersionLast="47" xr6:coauthVersionMax="47" xr10:uidLastSave="{26864B64-DDED-4A9F-AB13-6586BCC9B083}"/>
  <bookViews>
    <workbookView xWindow="-110" yWindow="-110" windowWidth="19420" windowHeight="10300" firstSheet="2" activeTab="7" xr2:uid="{441DE945-B692-4AAA-9C1A-253F50DE6D1C}"/>
  </bookViews>
  <sheets>
    <sheet name="O&amp;E" sheetId="14" r:id="rId1"/>
    <sheet name="Info Centre" sheetId="1" r:id="rId2"/>
    <sheet name="Direct Council" sheetId="2" r:id="rId3"/>
    <sheet name="CEX" sheetId="12" r:id="rId4"/>
    <sheet name="PHouse" sheetId="11" r:id="rId5"/>
    <sheet name="R&amp;OS" sheetId="13" r:id="rId6"/>
    <sheet name="CPC " sheetId="10" r:id="rId7"/>
    <sheet name="Summary" sheetId="4" r:id="rId8"/>
    <sheet name="Precept projections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C24" i="4"/>
  <c r="C11" i="4"/>
  <c r="J35" i="14" l="1"/>
  <c r="E45" i="14"/>
  <c r="J45" i="14"/>
  <c r="J30" i="14"/>
  <c r="J14" i="12"/>
  <c r="J12" i="11"/>
  <c r="G44" i="14"/>
  <c r="H44" i="14" s="1"/>
  <c r="I44" i="14" s="1"/>
  <c r="C3" i="9" l="1"/>
  <c r="B3" i="9"/>
  <c r="B25" i="4" l="1"/>
  <c r="J19" i="12"/>
  <c r="B19" i="4"/>
  <c r="B11" i="4"/>
  <c r="F45" i="14"/>
  <c r="G33" i="14"/>
  <c r="H33" i="14" s="1"/>
  <c r="I33" i="14" s="1"/>
  <c r="G10" i="14"/>
  <c r="H10" i="14" s="1"/>
  <c r="I10" i="14" s="1"/>
  <c r="J6" i="14"/>
  <c r="J36" i="14" s="1"/>
  <c r="G22" i="14"/>
  <c r="H22" i="14" s="1"/>
  <c r="I22" i="14" s="1"/>
  <c r="D45" i="14"/>
  <c r="D34" i="14"/>
  <c r="D6" i="14"/>
  <c r="D30" i="14"/>
  <c r="D35" i="14" s="1"/>
  <c r="E30" i="14"/>
  <c r="C45" i="14"/>
  <c r="G43" i="14"/>
  <c r="H43" i="14" s="1"/>
  <c r="I43" i="14" s="1"/>
  <c r="G42" i="14"/>
  <c r="H42" i="14" s="1"/>
  <c r="I42" i="14" s="1"/>
  <c r="G41" i="14"/>
  <c r="H41" i="14" s="1"/>
  <c r="I41" i="14" s="1"/>
  <c r="G40" i="14"/>
  <c r="H40" i="14" s="1"/>
  <c r="I40" i="14" s="1"/>
  <c r="G39" i="14"/>
  <c r="H39" i="14" s="1"/>
  <c r="I39" i="14" s="1"/>
  <c r="G38" i="14"/>
  <c r="C34" i="14"/>
  <c r="B34" i="14"/>
  <c r="F30" i="14"/>
  <c r="F35" i="14" s="1"/>
  <c r="F36" i="14" s="1"/>
  <c r="C30" i="14"/>
  <c r="B30" i="14"/>
  <c r="G28" i="14"/>
  <c r="H28" i="14" s="1"/>
  <c r="I28" i="14" s="1"/>
  <c r="G27" i="14"/>
  <c r="H27" i="14" s="1"/>
  <c r="I27" i="14" s="1"/>
  <c r="G26" i="14"/>
  <c r="H26" i="14" s="1"/>
  <c r="I26" i="14" s="1"/>
  <c r="G25" i="14"/>
  <c r="H25" i="14" s="1"/>
  <c r="I25" i="14" s="1"/>
  <c r="G24" i="14"/>
  <c r="H24" i="14" s="1"/>
  <c r="I24" i="14" s="1"/>
  <c r="G23" i="14"/>
  <c r="H23" i="14" s="1"/>
  <c r="I23" i="14" s="1"/>
  <c r="G21" i="14"/>
  <c r="H21" i="14" s="1"/>
  <c r="I21" i="14" s="1"/>
  <c r="H20" i="14"/>
  <c r="I20" i="14" s="1"/>
  <c r="G19" i="14"/>
  <c r="H19" i="14" s="1"/>
  <c r="I19" i="14" s="1"/>
  <c r="G18" i="14"/>
  <c r="H18" i="14" s="1"/>
  <c r="I18" i="14" s="1"/>
  <c r="G17" i="14"/>
  <c r="H17" i="14" s="1"/>
  <c r="I17" i="14" s="1"/>
  <c r="G16" i="14"/>
  <c r="H16" i="14" s="1"/>
  <c r="I16" i="14" s="1"/>
  <c r="G15" i="14"/>
  <c r="H15" i="14" s="1"/>
  <c r="I15" i="14" s="1"/>
  <c r="G14" i="14"/>
  <c r="H14" i="14" s="1"/>
  <c r="I14" i="14" s="1"/>
  <c r="G13" i="14"/>
  <c r="H13" i="14" s="1"/>
  <c r="I13" i="14" s="1"/>
  <c r="G12" i="14"/>
  <c r="H12" i="14" s="1"/>
  <c r="I12" i="14" s="1"/>
  <c r="G11" i="14"/>
  <c r="H11" i="14" s="1"/>
  <c r="I11" i="14" s="1"/>
  <c r="G9" i="14"/>
  <c r="H9" i="14" s="1"/>
  <c r="G8" i="14"/>
  <c r="H8" i="14" s="1"/>
  <c r="I8" i="14" s="1"/>
  <c r="F6" i="14"/>
  <c r="G5" i="14"/>
  <c r="H5" i="14" s="1"/>
  <c r="I5" i="14" s="1"/>
  <c r="H4" i="14"/>
  <c r="I4" i="14" s="1"/>
  <c r="H3" i="14"/>
  <c r="D5" i="2"/>
  <c r="E5" i="2"/>
  <c r="J5" i="2"/>
  <c r="D13" i="1"/>
  <c r="D12" i="1"/>
  <c r="D8" i="1"/>
  <c r="E12" i="1"/>
  <c r="E8" i="1"/>
  <c r="E13" i="1" s="1"/>
  <c r="C18" i="13"/>
  <c r="J15" i="13"/>
  <c r="J18" i="13" s="1"/>
  <c r="F15" i="13"/>
  <c r="F18" i="13" s="1"/>
  <c r="E15" i="13"/>
  <c r="E18" i="13" s="1"/>
  <c r="D15" i="13"/>
  <c r="D18" i="13" s="1"/>
  <c r="C15" i="13"/>
  <c r="B15" i="13"/>
  <c r="B18" i="13" s="1"/>
  <c r="G14" i="13"/>
  <c r="H14" i="13" s="1"/>
  <c r="I14" i="13" s="1"/>
  <c r="G13" i="13"/>
  <c r="H13" i="13" s="1"/>
  <c r="I13" i="13" s="1"/>
  <c r="H12" i="13"/>
  <c r="I12" i="13" s="1"/>
  <c r="G12" i="13"/>
  <c r="H11" i="13"/>
  <c r="I11" i="13" s="1"/>
  <c r="G10" i="13"/>
  <c r="H10" i="13" s="1"/>
  <c r="I10" i="13" s="1"/>
  <c r="H9" i="13"/>
  <c r="I9" i="13" s="1"/>
  <c r="G9" i="13"/>
  <c r="H8" i="13"/>
  <c r="I8" i="13" s="1"/>
  <c r="G8" i="13"/>
  <c r="H7" i="13"/>
  <c r="I7" i="13" s="1"/>
  <c r="H6" i="13"/>
  <c r="I6" i="13" s="1"/>
  <c r="G6" i="13"/>
  <c r="G5" i="13"/>
  <c r="G15" i="13" s="1"/>
  <c r="G18" i="13" s="1"/>
  <c r="I19" i="12"/>
  <c r="J18" i="12"/>
  <c r="G18" i="12"/>
  <c r="F18" i="12"/>
  <c r="E18" i="12"/>
  <c r="D18" i="12"/>
  <c r="C18" i="12"/>
  <c r="B18" i="12"/>
  <c r="H17" i="12"/>
  <c r="I17" i="12" s="1"/>
  <c r="H16" i="12"/>
  <c r="H18" i="12" s="1"/>
  <c r="I14" i="12"/>
  <c r="F14" i="12"/>
  <c r="F19" i="12" s="1"/>
  <c r="E14" i="12"/>
  <c r="D14" i="12"/>
  <c r="C14" i="12"/>
  <c r="B14" i="12"/>
  <c r="B19" i="12" s="1"/>
  <c r="G12" i="12"/>
  <c r="H12" i="12" s="1"/>
  <c r="I12" i="12" s="1"/>
  <c r="G11" i="12"/>
  <c r="H11" i="12" s="1"/>
  <c r="I11" i="12" s="1"/>
  <c r="G10" i="12"/>
  <c r="H10" i="12" s="1"/>
  <c r="I10" i="12" s="1"/>
  <c r="H9" i="12"/>
  <c r="I9" i="12" s="1"/>
  <c r="G8" i="12"/>
  <c r="H8" i="12" s="1"/>
  <c r="I8" i="12" s="1"/>
  <c r="G7" i="12"/>
  <c r="H7" i="12" s="1"/>
  <c r="I7" i="12" s="1"/>
  <c r="G6" i="12"/>
  <c r="H6" i="12" s="1"/>
  <c r="I6" i="12" s="1"/>
  <c r="G5" i="12"/>
  <c r="H5" i="12" s="1"/>
  <c r="I5" i="12" s="1"/>
  <c r="G4" i="12"/>
  <c r="H4" i="12" s="1"/>
  <c r="I4" i="12" s="1"/>
  <c r="E17" i="11"/>
  <c r="J18" i="11"/>
  <c r="F12" i="11"/>
  <c r="F18" i="11" s="1"/>
  <c r="E12" i="11"/>
  <c r="D12" i="11"/>
  <c r="D18" i="11" s="1"/>
  <c r="C12" i="11"/>
  <c r="C18" i="11" s="1"/>
  <c r="B12" i="11"/>
  <c r="B18" i="11" s="1"/>
  <c r="G9" i="11"/>
  <c r="H9" i="11" s="1"/>
  <c r="I9" i="11" s="1"/>
  <c r="G8" i="11"/>
  <c r="H8" i="11" s="1"/>
  <c r="I8" i="11" s="1"/>
  <c r="G7" i="11"/>
  <c r="H7" i="11" s="1"/>
  <c r="I7" i="11" s="1"/>
  <c r="G6" i="11"/>
  <c r="H6" i="11" s="1"/>
  <c r="I6" i="11" s="1"/>
  <c r="G5" i="11"/>
  <c r="B21" i="4" l="1"/>
  <c r="H5" i="13"/>
  <c r="I16" i="12"/>
  <c r="I18" i="12" s="1"/>
  <c r="C19" i="12"/>
  <c r="E19" i="12"/>
  <c r="G12" i="11"/>
  <c r="G18" i="11" s="1"/>
  <c r="H5" i="11"/>
  <c r="G45" i="14"/>
  <c r="D36" i="14"/>
  <c r="B35" i="14"/>
  <c r="B36" i="14" s="1"/>
  <c r="C35" i="14"/>
  <c r="C36" i="14" s="1"/>
  <c r="E35" i="14"/>
  <c r="E36" i="14" s="1"/>
  <c r="H38" i="14"/>
  <c r="I38" i="14" s="1"/>
  <c r="G30" i="14"/>
  <c r="H30" i="14"/>
  <c r="I9" i="14"/>
  <c r="I30" i="14" s="1"/>
  <c r="I35" i="14" s="1"/>
  <c r="I3" i="14"/>
  <c r="I6" i="14" s="1"/>
  <c r="H6" i="14"/>
  <c r="G6" i="14"/>
  <c r="E18" i="11"/>
  <c r="D19" i="12"/>
  <c r="H15" i="13"/>
  <c r="H18" i="13" s="1"/>
  <c r="I5" i="13"/>
  <c r="I15" i="13" s="1"/>
  <c r="I18" i="13" s="1"/>
  <c r="G14" i="12"/>
  <c r="H12" i="11" l="1"/>
  <c r="H18" i="11" s="1"/>
  <c r="I5" i="11"/>
  <c r="I12" i="11" s="1"/>
  <c r="I18" i="11" s="1"/>
  <c r="I45" i="14"/>
  <c r="H45" i="14"/>
  <c r="I36" i="14"/>
  <c r="E16" i="10"/>
  <c r="D16" i="10"/>
  <c r="C16" i="10"/>
  <c r="B16" i="10"/>
  <c r="J11" i="10"/>
  <c r="J17" i="10" s="1"/>
  <c r="F11" i="10"/>
  <c r="F17" i="10" s="1"/>
  <c r="E11" i="10"/>
  <c r="D11" i="10"/>
  <c r="C11" i="10"/>
  <c r="B11" i="10"/>
  <c r="G9" i="10"/>
  <c r="H9" i="10" s="1"/>
  <c r="I9" i="10" s="1"/>
  <c r="G8" i="10"/>
  <c r="H8" i="10" s="1"/>
  <c r="I8" i="10" s="1"/>
  <c r="G7" i="10"/>
  <c r="H7" i="10" s="1"/>
  <c r="I7" i="10" s="1"/>
  <c r="G6" i="10"/>
  <c r="H6" i="10" s="1"/>
  <c r="I6" i="10" s="1"/>
  <c r="G5" i="10"/>
  <c r="H5" i="10" s="1"/>
  <c r="I5" i="10" s="1"/>
  <c r="H4" i="10"/>
  <c r="B17" i="10" l="1"/>
  <c r="E17" i="10"/>
  <c r="C17" i="10"/>
  <c r="D17" i="10"/>
  <c r="G11" i="10"/>
  <c r="H11" i="10"/>
  <c r="I4" i="10"/>
  <c r="I11" i="10" s="1"/>
  <c r="J12" i="1" l="1"/>
  <c r="J8" i="1"/>
  <c r="G11" i="1"/>
  <c r="G10" i="1"/>
  <c r="G6" i="1"/>
  <c r="G5" i="1"/>
  <c r="G4" i="1"/>
  <c r="F12" i="1"/>
  <c r="F8" i="1"/>
  <c r="C5" i="2"/>
  <c r="C12" i="1"/>
  <c r="C8" i="1"/>
  <c r="C13" i="1" s="1"/>
  <c r="F13" i="1" l="1"/>
  <c r="J13" i="1"/>
  <c r="C19" i="4" l="1"/>
  <c r="C21" i="4" s="1"/>
  <c r="B28" i="4" l="1"/>
  <c r="C28" i="4" s="1"/>
  <c r="B12" i="1"/>
  <c r="B8" i="1"/>
  <c r="B13" i="1" s="1"/>
  <c r="B5" i="2" l="1"/>
  <c r="G5" i="2"/>
  <c r="I5" i="2" l="1"/>
  <c r="H5" i="2"/>
  <c r="F5" i="2"/>
  <c r="H11" i="1"/>
  <c r="I11" i="1" s="1"/>
  <c r="H10" i="1"/>
  <c r="H6" i="1"/>
  <c r="I6" i="1" s="1"/>
  <c r="H5" i="1"/>
  <c r="I5" i="1" s="1"/>
  <c r="G8" i="1"/>
  <c r="H12" i="1" l="1"/>
  <c r="H4" i="1"/>
  <c r="H8" i="1" s="1"/>
  <c r="G12" i="1"/>
  <c r="G13" i="1" s="1"/>
  <c r="I10" i="1"/>
  <c r="I12" i="1" s="1"/>
  <c r="H13" i="1" l="1"/>
  <c r="I4" i="1"/>
  <c r="I8" i="1" s="1"/>
  <c r="I13" i="1" s="1"/>
  <c r="G34" i="14" l="1"/>
  <c r="G35" i="14" s="1"/>
  <c r="G36" i="14" s="1"/>
  <c r="H34" i="14"/>
  <c r="H35" i="14" s="1"/>
  <c r="H36" i="14" s="1"/>
  <c r="A28" i="4"/>
</calcChain>
</file>

<file path=xl/sharedStrings.xml><?xml version="1.0" encoding="utf-8"?>
<sst xmlns="http://schemas.openxmlformats.org/spreadsheetml/2006/main" count="227" uniqueCount="196">
  <si>
    <t>Actual</t>
  </si>
  <si>
    <t>2019/20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</si>
  <si>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</si>
  <si>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</si>
  <si>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</si>
  <si>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</si>
  <si>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</si>
  <si>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</si>
  <si>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Audit &amp; EOY Fees</t>
  </si>
  <si>
    <t>Photocopier Costs</t>
  </si>
  <si>
    <t xml:space="preserve">Stationery </t>
  </si>
  <si>
    <t>Insurance</t>
  </si>
  <si>
    <t xml:space="preserve">Bank Charges </t>
  </si>
  <si>
    <t>Advertising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</si>
  <si>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</si>
  <si>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</si>
  <si>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</si>
  <si>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</si>
  <si>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</si>
  <si>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</si>
  <si>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</si>
  <si>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Miscellaneous</t>
  </si>
  <si>
    <t>Web Site costs</t>
  </si>
  <si>
    <t>IT Support</t>
  </si>
  <si>
    <t>HR &amp; HS Advice</t>
  </si>
  <si>
    <t>Members’ Expenses</t>
  </si>
  <si>
    <t xml:space="preserve">Childrens Centre Contract </t>
  </si>
  <si>
    <t>TOTAL  EXPENDITURE</t>
  </si>
  <si>
    <t>INCOME</t>
  </si>
  <si>
    <t>Sundry income</t>
  </si>
  <si>
    <t>Bank Interest</t>
  </si>
  <si>
    <t>TOTAL INCOME</t>
  </si>
  <si>
    <t>NET OFFICE EXPENDITURE</t>
  </si>
  <si>
    <t xml:space="preserve">Total </t>
  </si>
  <si>
    <t xml:space="preserve">Tucker’s Rec Ground Trust </t>
  </si>
  <si>
    <t>Advice Services</t>
  </si>
  <si>
    <t xml:space="preserve">Festival , events, tourism </t>
  </si>
  <si>
    <t>Support for vulnerable residents</t>
  </si>
  <si>
    <t xml:space="preserve">General Grants </t>
  </si>
  <si>
    <t>TOTAL GRANTS</t>
  </si>
  <si>
    <t>Actuals</t>
  </si>
  <si>
    <t>Loan Repayments</t>
  </si>
  <si>
    <t>Mayor’s Expenses</t>
  </si>
  <si>
    <t>TOTAL EXPENDITURE</t>
  </si>
  <si>
    <t>Column1</t>
  </si>
  <si>
    <t>Expenditure</t>
  </si>
  <si>
    <t>Stock Purchases</t>
  </si>
  <si>
    <t>Bank Charges</t>
  </si>
  <si>
    <t>Museum</t>
  </si>
  <si>
    <t>Stock Sales</t>
  </si>
  <si>
    <t>Commission on Agency Sales</t>
  </si>
  <si>
    <t xml:space="preserve">Precept Forcast </t>
  </si>
  <si>
    <t>A summary of the net cost of services and facilities provided by the Council</t>
  </si>
  <si>
    <t>Committee</t>
  </si>
  <si>
    <t>2020/21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</si>
  <si>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</si>
  <si>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</si>
  <si>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</si>
  <si>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</si>
  <si>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</si>
  <si>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</si>
  <si>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 xml:space="preserve">Grants 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</si>
  <si>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</si>
  <si>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</si>
  <si>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</si>
  <si>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</si>
  <si>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</si>
  <si>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Mayor’s Allowance</t>
  </si>
  <si>
    <t>Total revenue</t>
  </si>
  <si>
    <t xml:space="preserve">CAPITAL EXPENDITURE </t>
  </si>
  <si>
    <t xml:space="preserve">TOTAL REVENUE BUDGET </t>
  </si>
  <si>
    <t xml:space="preserve">TOTAL PRECEPT REQUIREMENT </t>
  </si>
  <si>
    <t>Council Tax for Band D household</t>
  </si>
  <si>
    <t xml:space="preserve">Increase for band D Household </t>
  </si>
  <si>
    <t>Per Week</t>
  </si>
  <si>
    <t>% increase</t>
  </si>
  <si>
    <t>2020.21</t>
  </si>
  <si>
    <t>2022.23</t>
  </si>
  <si>
    <t>2024/25</t>
  </si>
  <si>
    <t>2021.22</t>
  </si>
  <si>
    <t>Net expenditure</t>
  </si>
  <si>
    <t>Forecast 2023.24</t>
  </si>
  <si>
    <t>Forecast 2024.25</t>
  </si>
  <si>
    <t xml:space="preserve">Sundry Expend.  </t>
  </si>
  <si>
    <t>DBS Checks</t>
  </si>
  <si>
    <t xml:space="preserve"> £-   </t>
  </si>
  <si>
    <t>Subscritions to professional bodies</t>
  </si>
  <si>
    <t>Cinema Costs</t>
  </si>
  <si>
    <t>Community / Civic events</t>
  </si>
  <si>
    <t xml:space="preserve">Youth Grants </t>
  </si>
  <si>
    <t>Newsletter</t>
  </si>
  <si>
    <t>Twinning</t>
  </si>
  <si>
    <t>Cinema Income</t>
  </si>
  <si>
    <t>Total Income</t>
  </si>
  <si>
    <t>TOTAL BUDGET/PRECEPT</t>
  </si>
  <si>
    <t>Pump House</t>
  </si>
  <si>
    <t>Actual5</t>
  </si>
  <si>
    <t>Actual6</t>
  </si>
  <si>
    <t>Actual7</t>
  </si>
  <si>
    <t>Budget</t>
  </si>
  <si>
    <t xml:space="preserve">Est. Actual </t>
  </si>
  <si>
    <t>Forecast</t>
  </si>
  <si>
    <t>Forecast4</t>
  </si>
  <si>
    <t>Forecast5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</si>
  <si>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</si>
  <si>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</si>
  <si>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</si>
  <si>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</si>
  <si>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</si>
  <si>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</si>
  <si>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</si>
  <si>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</si>
  <si>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Rent - Faringdon</t>
  </si>
  <si>
    <t>Less INCOME</t>
  </si>
  <si>
    <t>Room lettings</t>
  </si>
  <si>
    <t>NET EXPENDITURE</t>
  </si>
  <si>
    <t>Agreed by Committee:</t>
  </si>
  <si>
    <t xml:space="preserve">Capital exdpenditure items </t>
  </si>
  <si>
    <t xml:space="preserve">RECREATION &amp; OPEN SPACES </t>
  </si>
  <si>
    <t xml:space="preserve"> Actual5</t>
  </si>
  <si>
    <t xml:space="preserve"> Actual6</t>
  </si>
  <si>
    <t xml:space="preserve"> Actual7</t>
  </si>
  <si>
    <t xml:space="preserve"> Budget  </t>
  </si>
  <si>
    <t xml:space="preserve"> Est. Actual  </t>
  </si>
  <si>
    <t xml:space="preserve"> Forecast4 </t>
  </si>
  <si>
    <t xml:space="preserve"> Forecast5 </t>
  </si>
  <si>
    <t xml:space="preserve"> Forecast6</t>
  </si>
  <si>
    <t xml:space="preserve"> Budget </t>
  </si>
  <si>
    <t>Tennis Court Rates</t>
  </si>
  <si>
    <t>All Saints  Maintenance</t>
  </si>
  <si>
    <t>Van Lease</t>
  </si>
  <si>
    <t xml:space="preserve"> Fuel</t>
  </si>
  <si>
    <t>Maintenance of Open Spaces</t>
  </si>
  <si>
    <t>Christmas Lights</t>
  </si>
  <si>
    <t>National Trust Rent</t>
  </si>
  <si>
    <t>Bus Shelter maintenance</t>
  </si>
  <si>
    <t xml:space="preserve">Snow and footpath wardens </t>
  </si>
  <si>
    <t>Provision of salt/salt bins</t>
  </si>
  <si>
    <t>Allotment Rents</t>
  </si>
  <si>
    <t xml:space="preserve"> £- </t>
  </si>
  <si>
    <t xml:space="preserve">Capital Expenditure </t>
  </si>
  <si>
    <t xml:space="preserve"> Column1 </t>
  </si>
  <si>
    <t>Actual  2021.22</t>
  </si>
  <si>
    <t xml:space="preserve"> Forecast 24.25</t>
  </si>
  <si>
    <t xml:space="preserve"> EXPENDITURE </t>
  </si>
  <si>
    <t xml:space="preserve"> Electricity </t>
  </si>
  <si>
    <t xml:space="preserve"> Gas </t>
  </si>
  <si>
    <t xml:space="preserve"> Premises Licence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</si>
  <si>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</si>
  <si>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</si>
  <si>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</si>
  <si>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</si>
  <si>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</si>
  <si>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</si>
  <si>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</si>
  <si>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</si>
  <si>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</si>
  <si>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</si>
  <si>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</si>
  <si>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 xml:space="preserve"> Approved by committee: </t>
  </si>
  <si>
    <t xml:space="preserve"> Budget 2023.24</t>
  </si>
  <si>
    <t>2025/26</t>
  </si>
  <si>
    <t>2021/22</t>
  </si>
  <si>
    <t>2025.26</t>
  </si>
  <si>
    <t xml:space="preserve">Kitchen and meeting costs </t>
  </si>
  <si>
    <t xml:space="preserve">Pump House Project Grant for rent </t>
  </si>
  <si>
    <t>GRANTS</t>
  </si>
  <si>
    <t>Budget 2023.24</t>
  </si>
  <si>
    <t>Est. Actual 23.24</t>
  </si>
  <si>
    <t>Forecast 2025.26</t>
  </si>
  <si>
    <t>Budget  24.25</t>
  </si>
  <si>
    <t>Community and Partnerships Budget 2024.25</t>
  </si>
  <si>
    <t>2024.25</t>
  </si>
  <si>
    <t xml:space="preserve">  Corn Exchange BUDGET  2024.25</t>
  </si>
  <si>
    <t>Actual 2020.21</t>
  </si>
  <si>
    <t>Actual  2022.23</t>
  </si>
  <si>
    <t xml:space="preserve"> Est.Actual 2023.24</t>
  </si>
  <si>
    <t xml:space="preserve"> Forecast 25.26</t>
  </si>
  <si>
    <t>Forecast  26.27</t>
  </si>
  <si>
    <t xml:space="preserve"> DRAFT Budget 2024.25</t>
  </si>
  <si>
    <t xml:space="preserve"> BUDGET  2024.25</t>
  </si>
  <si>
    <t>Information Centre Budget  2024.25</t>
  </si>
  <si>
    <t>2022/23</t>
  </si>
  <si>
    <t>2023.242</t>
  </si>
  <si>
    <t>Est. Actual 2023.24</t>
  </si>
  <si>
    <t xml:space="preserve"> Budget 2024.25</t>
  </si>
  <si>
    <t>2025.262</t>
  </si>
  <si>
    <t>2026.27</t>
  </si>
  <si>
    <t xml:space="preserve"> Direct Council Budget 2024.25</t>
  </si>
  <si>
    <t xml:space="preserve"> Est Actual 23.24</t>
  </si>
  <si>
    <t xml:space="preserve">Computer software (accounts etc) </t>
  </si>
  <si>
    <t>Faringdon Town Council BUDGET SUMMARY 2024.25</t>
  </si>
  <si>
    <t xml:space="preserve">Pump Project Rent grant </t>
  </si>
  <si>
    <t xml:space="preserve">Cleaning </t>
  </si>
  <si>
    <t>Office and Establishment  BUDGET 2024.25</t>
  </si>
  <si>
    <t>2023.24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</si>
</sst>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£-809]* #,##0_-;\-[$£-809]* #,##0_-;_-[$£-809]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70C0"/>
      <name val="Arial"/>
      <family val="2"/>
    </font>
    <font>
      <sz val="10"/>
      <color theme="9"/>
      <name val="Arial"/>
      <family val="2"/>
    </font>
    <font>
      <sz val="11"/>
      <color rgb="FF0070C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6">
    <xf numFmtId="0" fontId="0" fillId="0" borderId="0" xfId="0"/>
    <xf numFmtId="42" fontId="3" fillId="0" borderId="0" xfId="0" applyNumberFormat="1" applyFont="1"/>
    <xf numFmtId="42" fontId="4" fillId="0" borderId="0" xfId="0" applyNumberFormat="1" applyFont="1"/>
    <xf numFmtId="42" fontId="5" fillId="0" borderId="0" xfId="0" applyNumberFormat="1" applyFont="1" applyAlignment="1">
      <alignment horizontal="center"/>
    </xf>
    <xf numFmtId="42" fontId="6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/>
    <xf numFmtId="42" fontId="7" fillId="0" borderId="4" xfId="0" applyNumberFormat="1" applyFont="1" applyBorder="1" applyAlignment="1">
      <alignment vertical="top" wrapText="1"/>
    </xf>
    <xf numFmtId="42" fontId="8" fillId="0" borderId="5" xfId="0" applyNumberFormat="1" applyFont="1" applyBorder="1" applyAlignment="1">
      <alignment vertical="top" wrapText="1"/>
    </xf>
    <xf numFmtId="42" fontId="9" fillId="0" borderId="5" xfId="0" applyNumberFormat="1" applyFont="1" applyBorder="1"/>
    <xf numFmtId="42" fontId="5" fillId="0" borderId="5" xfId="0" applyNumberFormat="1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42" fontId="7" fillId="0" borderId="6" xfId="0" applyNumberFormat="1" applyFont="1" applyBorder="1" applyAlignment="1">
      <alignment horizontal="center"/>
    </xf>
    <xf numFmtId="42" fontId="3" fillId="0" borderId="4" xfId="0" applyNumberFormat="1" applyFont="1" applyBorder="1" applyAlignment="1">
      <alignment vertical="top" wrapText="1"/>
    </xf>
    <xf numFmtId="42" fontId="5" fillId="0" borderId="5" xfId="1" applyNumberFormat="1" applyFont="1" applyBorder="1" applyAlignment="1">
      <alignment horizontal="center"/>
    </xf>
    <xf numFmtId="42" fontId="6" fillId="0" borderId="5" xfId="1" applyNumberFormat="1" applyFont="1" applyBorder="1" applyAlignment="1">
      <alignment horizontal="center"/>
    </xf>
    <xf numFmtId="42" fontId="3" fillId="0" borderId="0" xfId="0" applyNumberFormat="1" applyFont="1" applyAlignment="1">
      <alignment wrapText="1"/>
    </xf>
    <xf numFmtId="42" fontId="8" fillId="0" borderId="5" xfId="1" applyNumberFormat="1" applyFont="1" applyBorder="1" applyAlignment="1">
      <alignment horizontal="right" vertical="top" wrapText="1"/>
    </xf>
    <xf numFmtId="42" fontId="10" fillId="0" borderId="5" xfId="1" applyNumberFormat="1" applyFont="1" applyBorder="1" applyAlignment="1">
      <alignment horizontal="center" vertical="top" wrapText="1"/>
    </xf>
    <xf numFmtId="42" fontId="11" fillId="0" borderId="5" xfId="1" applyNumberFormat="1" applyFont="1" applyBorder="1" applyAlignment="1">
      <alignment horizontal="center" vertical="top" wrapText="1"/>
    </xf>
    <xf numFmtId="42" fontId="9" fillId="0" borderId="5" xfId="1" applyNumberFormat="1" applyFont="1" applyBorder="1" applyAlignment="1">
      <alignment horizontal="center"/>
    </xf>
    <xf numFmtId="42" fontId="12" fillId="0" borderId="5" xfId="1" applyNumberFormat="1" applyFont="1" applyBorder="1" applyAlignment="1">
      <alignment horizontal="center"/>
    </xf>
    <xf numFmtId="42" fontId="7" fillId="0" borderId="0" xfId="0" applyNumberFormat="1" applyFont="1"/>
    <xf numFmtId="42" fontId="12" fillId="0" borderId="5" xfId="1" applyNumberFormat="1" applyFont="1" applyBorder="1" applyAlignment="1">
      <alignment horizontal="center" vertical="top" wrapText="1"/>
    </xf>
    <xf numFmtId="42" fontId="7" fillId="0" borderId="7" xfId="0" applyNumberFormat="1" applyFont="1" applyBorder="1" applyAlignment="1">
      <alignment vertical="top" wrapText="1"/>
    </xf>
    <xf numFmtId="42" fontId="8" fillId="0" borderId="8" xfId="1" applyNumberFormat="1" applyFont="1" applyBorder="1" applyAlignment="1">
      <alignment horizontal="right" vertical="top" wrapText="1"/>
    </xf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42" fontId="5" fillId="0" borderId="0" xfId="0" applyNumberFormat="1" applyFont="1"/>
    <xf numFmtId="42" fontId="8" fillId="0" borderId="0" xfId="0" applyNumberFormat="1" applyFont="1"/>
    <xf numFmtId="42" fontId="9" fillId="0" borderId="0" xfId="0" applyNumberFormat="1" applyFont="1" applyAlignment="1">
      <alignment horizontal="center"/>
    </xf>
    <xf numFmtId="42" fontId="12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wrapText="1"/>
    </xf>
    <xf numFmtId="8" fontId="13" fillId="0" borderId="0" xfId="0" applyNumberFormat="1" applyFont="1"/>
    <xf numFmtId="8" fontId="14" fillId="0" borderId="0" xfId="0" applyNumberFormat="1" applyFont="1"/>
    <xf numFmtId="8" fontId="15" fillId="0" borderId="0" xfId="0" applyNumberFormat="1" applyFont="1"/>
    <xf numFmtId="8" fontId="2" fillId="0" borderId="0" xfId="0" applyNumberFormat="1" applyFont="1"/>
    <xf numFmtId="42" fontId="4" fillId="0" borderId="6" xfId="1" applyNumberFormat="1" applyFont="1" applyBorder="1" applyAlignment="1">
      <alignment horizontal="right" vertical="top" wrapText="1"/>
    </xf>
    <xf numFmtId="42" fontId="8" fillId="0" borderId="6" xfId="1" applyNumberFormat="1" applyFont="1" applyBorder="1" applyAlignment="1">
      <alignment horizontal="right" vertical="top" wrapText="1"/>
    </xf>
    <xf numFmtId="0" fontId="19" fillId="0" borderId="0" xfId="0" applyFont="1"/>
    <xf numFmtId="0" fontId="19" fillId="0" borderId="0" xfId="1" applyNumberFormat="1" applyFont="1" applyBorder="1"/>
    <xf numFmtId="0" fontId="19" fillId="0" borderId="0" xfId="1" applyNumberFormat="1" applyFont="1" applyBorder="1" applyAlignment="1">
      <alignment horizontal="right"/>
    </xf>
    <xf numFmtId="0" fontId="18" fillId="0" borderId="0" xfId="0" applyFont="1" applyAlignment="1">
      <alignment vertical="center"/>
    </xf>
    <xf numFmtId="42" fontId="18" fillId="0" borderId="0" xfId="1" applyNumberFormat="1" applyFont="1" applyBorder="1"/>
    <xf numFmtId="0" fontId="18" fillId="0" borderId="0" xfId="0" applyFont="1"/>
    <xf numFmtId="42" fontId="11" fillId="0" borderId="6" xfId="1" applyNumberFormat="1" applyFont="1" applyBorder="1"/>
    <xf numFmtId="42" fontId="9" fillId="0" borderId="6" xfId="1" applyNumberFormat="1" applyFont="1" applyBorder="1"/>
    <xf numFmtId="0" fontId="7" fillId="0" borderId="0" xfId="0" applyFont="1"/>
    <xf numFmtId="0" fontId="8" fillId="0" borderId="0" xfId="0" applyFont="1"/>
    <xf numFmtId="44" fontId="8" fillId="0" borderId="0" xfId="1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44" fontId="11" fillId="0" borderId="0" xfId="1" applyFont="1" applyAlignment="1"/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4" fontId="9" fillId="0" borderId="2" xfId="1" applyFont="1" applyBorder="1" applyAlignment="1">
      <alignment wrapText="1"/>
    </xf>
    <xf numFmtId="164" fontId="9" fillId="0" borderId="2" xfId="1" applyNumberFormat="1" applyFont="1" applyBorder="1" applyAlignment="1">
      <alignment wrapText="1"/>
    </xf>
    <xf numFmtId="44" fontId="11" fillId="0" borderId="3" xfId="1" applyFont="1" applyBorder="1" applyAlignment="1">
      <alignment horizontal="center" wrapText="1"/>
    </xf>
    <xf numFmtId="0" fontId="7" fillId="0" borderId="5" xfId="0" applyFont="1" applyBorder="1" applyAlignment="1">
      <alignment vertical="center" wrapText="1"/>
    </xf>
    <xf numFmtId="42" fontId="8" fillId="0" borderId="5" xfId="1" applyNumberFormat="1" applyFont="1" applyBorder="1" applyAlignment="1">
      <alignment vertical="center" wrapText="1"/>
    </xf>
    <xf numFmtId="42" fontId="8" fillId="0" borderId="6" xfId="1" applyNumberFormat="1" applyFont="1" applyBorder="1" applyAlignment="1">
      <alignment vertical="center" wrapText="1"/>
    </xf>
    <xf numFmtId="164" fontId="9" fillId="0" borderId="5" xfId="1" applyNumberFormat="1" applyFont="1" applyBorder="1" applyAlignment="1">
      <alignment horizontal="center" vertical="center" wrapText="1"/>
    </xf>
    <xf numFmtId="42" fontId="10" fillId="0" borderId="5" xfId="1" applyNumberFormat="1" applyFont="1" applyBorder="1" applyAlignment="1">
      <alignment horizontal="center" vertical="center" wrapText="1"/>
    </xf>
    <xf numFmtId="42" fontId="11" fillId="0" borderId="6" xfId="1" applyNumberFormat="1" applyFont="1" applyBorder="1" applyAlignment="1">
      <alignment vertical="center"/>
    </xf>
    <xf numFmtId="42" fontId="10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42" fontId="9" fillId="0" borderId="5" xfId="1" applyNumberFormat="1" applyFont="1" applyBorder="1" applyAlignment="1">
      <alignment vertical="center" wrapText="1"/>
    </xf>
    <xf numFmtId="42" fontId="10" fillId="0" borderId="5" xfId="1" applyNumberFormat="1" applyFont="1" applyBorder="1" applyAlignment="1">
      <alignment vertical="center" wrapText="1"/>
    </xf>
    <xf numFmtId="42" fontId="11" fillId="0" borderId="5" xfId="1" applyNumberFormat="1" applyFont="1" applyBorder="1" applyAlignment="1">
      <alignment vertical="center" wrapText="1"/>
    </xf>
    <xf numFmtId="0" fontId="20" fillId="0" borderId="0" xfId="0" applyFont="1"/>
    <xf numFmtId="42" fontId="8" fillId="0" borderId="0" xfId="1" applyNumberFormat="1" applyFont="1"/>
    <xf numFmtId="0" fontId="20" fillId="0" borderId="9" xfId="0" applyFont="1" applyBorder="1"/>
    <xf numFmtId="42" fontId="8" fillId="0" borderId="9" xfId="1" applyNumberFormat="1" applyFont="1" applyBorder="1"/>
    <xf numFmtId="42" fontId="9" fillId="0" borderId="6" xfId="1" applyNumberFormat="1" applyFont="1" applyBorder="1" applyAlignment="1">
      <alignment vertical="center" wrapText="1"/>
    </xf>
    <xf numFmtId="42" fontId="11" fillId="0" borderId="6" xfId="1" applyNumberFormat="1" applyFont="1" applyBorder="1" applyAlignment="1">
      <alignment vertical="center" wrapText="1"/>
    </xf>
    <xf numFmtId="164" fontId="9" fillId="0" borderId="5" xfId="1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2" fontId="9" fillId="0" borderId="8" xfId="1" applyNumberFormat="1" applyFont="1" applyBorder="1" applyAlignment="1">
      <alignment vertical="center" wrapText="1"/>
    </xf>
    <xf numFmtId="42" fontId="10" fillId="0" borderId="8" xfId="1" applyNumberFormat="1" applyFont="1" applyBorder="1" applyAlignment="1">
      <alignment vertical="center" wrapText="1"/>
    </xf>
    <xf numFmtId="44" fontId="9" fillId="0" borderId="0" xfId="1" applyFont="1" applyAlignment="1"/>
    <xf numFmtId="164" fontId="9" fillId="0" borderId="0" xfId="1" applyNumberFormat="1" applyFont="1"/>
    <xf numFmtId="44" fontId="10" fillId="0" borderId="0" xfId="1" applyFont="1"/>
    <xf numFmtId="44" fontId="11" fillId="0" borderId="0" xfId="1" applyFont="1"/>
    <xf numFmtId="0" fontId="7" fillId="0" borderId="0" xfId="0" applyFont="1" applyAlignment="1">
      <alignment vertical="center"/>
    </xf>
    <xf numFmtId="44" fontId="8" fillId="0" borderId="0" xfId="1" applyFont="1" applyAlignment="1">
      <alignment vertical="center"/>
    </xf>
    <xf numFmtId="0" fontId="7" fillId="0" borderId="0" xfId="0" applyFont="1" applyAlignment="1">
      <alignment horizontal="justify" vertical="center"/>
    </xf>
    <xf numFmtId="44" fontId="8" fillId="0" borderId="0" xfId="1" applyFont="1" applyAlignment="1">
      <alignment horizontal="justify" vertical="center"/>
    </xf>
    <xf numFmtId="0" fontId="21" fillId="0" borderId="0" xfId="0" applyFont="1" applyAlignment="1">
      <alignment vertical="center"/>
    </xf>
    <xf numFmtId="44" fontId="22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2" fontId="10" fillId="0" borderId="8" xfId="1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7" fillId="0" borderId="1" xfId="0" applyFont="1" applyBorder="1"/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right" wrapText="1"/>
    </xf>
    <xf numFmtId="0" fontId="7" fillId="0" borderId="4" xfId="0" applyFont="1" applyBorder="1"/>
    <xf numFmtId="0" fontId="8" fillId="0" borderId="5" xfId="0" applyFont="1" applyBorder="1"/>
    <xf numFmtId="0" fontId="9" fillId="0" borderId="5" xfId="0" applyFont="1" applyBorder="1"/>
    <xf numFmtId="0" fontId="10" fillId="0" borderId="5" xfId="0" applyFont="1" applyBorder="1"/>
    <xf numFmtId="0" fontId="11" fillId="0" borderId="5" xfId="0" applyFont="1" applyBorder="1" applyAlignment="1">
      <alignment horizontal="right"/>
    </xf>
    <xf numFmtId="165" fontId="9" fillId="0" borderId="5" xfId="1" applyNumberFormat="1" applyFont="1" applyBorder="1"/>
    <xf numFmtId="164" fontId="11" fillId="0" borderId="5" xfId="1" applyNumberFormat="1" applyFont="1" applyBorder="1" applyAlignment="1">
      <alignment horizontal="right" vertical="top" wrapText="1"/>
    </xf>
    <xf numFmtId="165" fontId="8" fillId="0" borderId="5" xfId="1" applyNumberFormat="1" applyFont="1" applyFill="1" applyBorder="1" applyAlignment="1">
      <alignment vertical="top"/>
    </xf>
    <xf numFmtId="165" fontId="9" fillId="0" borderId="5" xfId="1" applyNumberFormat="1" applyFont="1" applyFill="1" applyBorder="1" applyAlignment="1">
      <alignment vertical="top"/>
    </xf>
    <xf numFmtId="164" fontId="11" fillId="0" borderId="5" xfId="1" applyNumberFormat="1" applyFont="1" applyFill="1" applyBorder="1" applyAlignment="1">
      <alignment horizontal="right" vertical="top" wrapText="1"/>
    </xf>
    <xf numFmtId="165" fontId="8" fillId="2" borderId="5" xfId="1" applyNumberFormat="1" applyFont="1" applyFill="1" applyBorder="1" applyAlignment="1">
      <alignment vertical="top"/>
    </xf>
    <xf numFmtId="165" fontId="9" fillId="2" borderId="5" xfId="1" applyNumberFormat="1" applyFont="1" applyFill="1" applyBorder="1" applyAlignment="1">
      <alignment vertical="top"/>
    </xf>
    <xf numFmtId="164" fontId="11" fillId="2" borderId="5" xfId="1" applyNumberFormat="1" applyFont="1" applyFill="1" applyBorder="1" applyAlignment="1">
      <alignment horizontal="right" vertical="top" wrapText="1"/>
    </xf>
    <xf numFmtId="0" fontId="11" fillId="2" borderId="0" xfId="0" applyFont="1" applyFill="1"/>
    <xf numFmtId="0" fontId="7" fillId="2" borderId="0" xfId="0" applyFont="1" applyFill="1"/>
    <xf numFmtId="0" fontId="9" fillId="0" borderId="0" xfId="0" applyFont="1"/>
    <xf numFmtId="0" fontId="10" fillId="0" borderId="0" xfId="0" applyFont="1"/>
    <xf numFmtId="165" fontId="8" fillId="0" borderId="5" xfId="1" applyNumberFormat="1" applyFont="1" applyBorder="1"/>
    <xf numFmtId="165" fontId="10" fillId="0" borderId="5" xfId="1" applyNumberFormat="1" applyFont="1" applyBorder="1"/>
    <xf numFmtId="165" fontId="8" fillId="0" borderId="5" xfId="1" applyNumberFormat="1" applyFont="1" applyBorder="1" applyAlignment="1">
      <alignment horizontal="right" wrapText="1"/>
    </xf>
    <xf numFmtId="165" fontId="10" fillId="0" borderId="5" xfId="1" applyNumberFormat="1" applyFont="1" applyBorder="1" applyAlignment="1">
      <alignment horizontal="right" wrapText="1"/>
    </xf>
    <xf numFmtId="44" fontId="9" fillId="0" borderId="0" xfId="1" applyFont="1" applyBorder="1" applyAlignment="1">
      <alignment horizontal="center" vertical="top" wrapText="1"/>
    </xf>
    <xf numFmtId="44" fontId="10" fillId="0" borderId="0" xfId="1" applyFont="1" applyBorder="1" applyAlignment="1">
      <alignment horizontal="center" vertical="top" wrapText="1"/>
    </xf>
    <xf numFmtId="44" fontId="11" fillId="0" borderId="0" xfId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center" vertical="top" wrapText="1"/>
    </xf>
    <xf numFmtId="3" fontId="10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right" vertical="top" wrapText="1"/>
    </xf>
    <xf numFmtId="44" fontId="11" fillId="0" borderId="0" xfId="0" applyNumberFormat="1" applyFont="1" applyAlignment="1">
      <alignment horizontal="right"/>
    </xf>
    <xf numFmtId="42" fontId="24" fillId="0" borderId="0" xfId="0" applyNumberFormat="1" applyFont="1"/>
    <xf numFmtId="42" fontId="11" fillId="0" borderId="0" xfId="0" applyNumberFormat="1" applyFont="1"/>
    <xf numFmtId="0" fontId="3" fillId="0" borderId="15" xfId="0" applyFont="1" applyBorder="1"/>
    <xf numFmtId="42" fontId="4" fillId="0" borderId="15" xfId="0" applyNumberFormat="1" applyFont="1" applyBorder="1" applyAlignment="1">
      <alignment horizontal="right"/>
    </xf>
    <xf numFmtId="42" fontId="5" fillId="0" borderId="16" xfId="0" applyNumberFormat="1" applyFont="1" applyBorder="1" applyAlignment="1">
      <alignment horizontal="right"/>
    </xf>
    <xf numFmtId="42" fontId="5" fillId="0" borderId="15" xfId="0" applyNumberFormat="1" applyFont="1" applyBorder="1" applyAlignment="1">
      <alignment horizontal="right"/>
    </xf>
    <xf numFmtId="42" fontId="24" fillId="0" borderId="16" xfId="0" applyNumberFormat="1" applyFont="1" applyBorder="1" applyAlignment="1">
      <alignment horizontal="right"/>
    </xf>
    <xf numFmtId="42" fontId="24" fillId="0" borderId="17" xfId="0" applyNumberFormat="1" applyFont="1" applyBorder="1" applyAlignment="1">
      <alignment horizontal="right"/>
    </xf>
    <xf numFmtId="42" fontId="11" fillId="0" borderId="17" xfId="0" applyNumberFormat="1" applyFont="1" applyBorder="1" applyAlignment="1">
      <alignment horizontal="right"/>
    </xf>
    <xf numFmtId="2" fontId="7" fillId="0" borderId="18" xfId="0" applyNumberFormat="1" applyFont="1" applyBorder="1"/>
    <xf numFmtId="2" fontId="8" fillId="0" borderId="19" xfId="0" applyNumberFormat="1" applyFont="1" applyBorder="1"/>
    <xf numFmtId="2" fontId="9" fillId="0" borderId="19" xfId="0" applyNumberFormat="1" applyFont="1" applyBorder="1"/>
    <xf numFmtId="2" fontId="10" fillId="0" borderId="18" xfId="0" applyNumberFormat="1" applyFont="1" applyBorder="1"/>
    <xf numFmtId="2" fontId="10" fillId="0" borderId="20" xfId="0" applyNumberFormat="1" applyFont="1" applyBorder="1"/>
    <xf numFmtId="2" fontId="11" fillId="0" borderId="20" xfId="0" applyNumberFormat="1" applyFont="1" applyBorder="1"/>
    <xf numFmtId="2" fontId="7" fillId="0" borderId="0" xfId="0" applyNumberFormat="1" applyFont="1"/>
    <xf numFmtId="42" fontId="7" fillId="0" borderId="18" xfId="0" applyNumberFormat="1" applyFont="1" applyBorder="1"/>
    <xf numFmtId="42" fontId="4" fillId="0" borderId="19" xfId="1" applyNumberFormat="1" applyFont="1" applyBorder="1"/>
    <xf numFmtId="42" fontId="5" fillId="0" borderId="19" xfId="1" applyNumberFormat="1" applyFont="1" applyBorder="1"/>
    <xf numFmtId="42" fontId="24" fillId="0" borderId="18" xfId="1" applyNumberFormat="1" applyFont="1" applyBorder="1"/>
    <xf numFmtId="42" fontId="24" fillId="0" borderId="20" xfId="1" applyNumberFormat="1" applyFont="1" applyBorder="1"/>
    <xf numFmtId="42" fontId="11" fillId="0" borderId="20" xfId="1" applyNumberFormat="1" applyFont="1" applyBorder="1"/>
    <xf numFmtId="42" fontId="3" fillId="0" borderId="14" xfId="0" applyNumberFormat="1" applyFont="1" applyBorder="1"/>
    <xf numFmtId="42" fontId="4" fillId="0" borderId="0" xfId="1" applyNumberFormat="1" applyFont="1" applyBorder="1"/>
    <xf numFmtId="42" fontId="5" fillId="0" borderId="21" xfId="1" applyNumberFormat="1" applyFont="1" applyBorder="1"/>
    <xf numFmtId="42" fontId="24" fillId="0" borderId="14" xfId="1" applyNumberFormat="1" applyFont="1" applyBorder="1"/>
    <xf numFmtId="42" fontId="24" fillId="0" borderId="0" xfId="1" applyNumberFormat="1" applyFont="1" applyBorder="1"/>
    <xf numFmtId="42" fontId="11" fillId="0" borderId="0" xfId="1" applyNumberFormat="1" applyFont="1"/>
    <xf numFmtId="42" fontId="3" fillId="0" borderId="18" xfId="0" applyNumberFormat="1" applyFont="1" applyBorder="1"/>
    <xf numFmtId="42" fontId="4" fillId="0" borderId="20" xfId="1" applyNumberFormat="1" applyFont="1" applyBorder="1"/>
    <xf numFmtId="42" fontId="3" fillId="0" borderId="18" xfId="0" applyNumberFormat="1" applyFont="1" applyBorder="1" applyAlignment="1">
      <alignment wrapText="1"/>
    </xf>
    <xf numFmtId="42" fontId="5" fillId="0" borderId="18" xfId="1" applyNumberFormat="1" applyFont="1" applyBorder="1"/>
    <xf numFmtId="42" fontId="4" fillId="0" borderId="18" xfId="1" applyNumberFormat="1" applyFont="1" applyBorder="1"/>
    <xf numFmtId="42" fontId="9" fillId="0" borderId="18" xfId="1" applyNumberFormat="1" applyFont="1" applyBorder="1"/>
    <xf numFmtId="42" fontId="10" fillId="0" borderId="18" xfId="1" applyNumberFormat="1" applyFont="1" applyBorder="1"/>
    <xf numFmtId="42" fontId="11" fillId="0" borderId="18" xfId="1" applyNumberFormat="1" applyFont="1" applyBorder="1"/>
    <xf numFmtId="6" fontId="5" fillId="0" borderId="21" xfId="1" applyNumberFormat="1" applyFont="1" applyBorder="1"/>
    <xf numFmtId="6" fontId="5" fillId="0" borderId="19" xfId="1" applyNumberFormat="1" applyFont="1" applyBorder="1"/>
    <xf numFmtId="42" fontId="24" fillId="0" borderId="19" xfId="1" applyNumberFormat="1" applyFont="1" applyBorder="1"/>
    <xf numFmtId="42" fontId="7" fillId="0" borderId="14" xfId="0" applyNumberFormat="1" applyFont="1" applyBorder="1"/>
    <xf numFmtId="42" fontId="24" fillId="0" borderId="21" xfId="1" applyNumberFormat="1" applyFont="1" applyBorder="1"/>
    <xf numFmtId="42" fontId="7" fillId="0" borderId="12" xfId="0" applyNumberFormat="1" applyFont="1" applyBorder="1"/>
    <xf numFmtId="42" fontId="23" fillId="0" borderId="22" xfId="1" applyNumberFormat="1" applyFont="1" applyFill="1" applyBorder="1"/>
    <xf numFmtId="42" fontId="10" fillId="0" borderId="22" xfId="1" applyNumberFormat="1" applyFont="1" applyBorder="1"/>
    <xf numFmtId="0" fontId="7" fillId="0" borderId="0" xfId="0" applyFont="1" applyAlignment="1">
      <alignment horizontal="center"/>
    </xf>
    <xf numFmtId="42" fontId="8" fillId="0" borderId="2" xfId="0" applyNumberFormat="1" applyFont="1" applyBorder="1"/>
    <xf numFmtId="42" fontId="23" fillId="0" borderId="2" xfId="0" applyNumberFormat="1" applyFont="1" applyBorder="1"/>
    <xf numFmtId="42" fontId="10" fillId="0" borderId="2" xfId="0" applyNumberFormat="1" applyFont="1" applyBorder="1"/>
    <xf numFmtId="42" fontId="10" fillId="0" borderId="3" xfId="0" applyNumberFormat="1" applyFont="1" applyBorder="1"/>
    <xf numFmtId="42" fontId="11" fillId="0" borderId="3" xfId="0" applyNumberFormat="1" applyFont="1" applyBorder="1"/>
    <xf numFmtId="13" fontId="8" fillId="0" borderId="5" xfId="1" applyNumberFormat="1" applyFont="1" applyBorder="1"/>
    <xf numFmtId="42" fontId="23" fillId="0" borderId="5" xfId="1" applyNumberFormat="1" applyFont="1" applyBorder="1"/>
    <xf numFmtId="42" fontId="10" fillId="0" borderId="5" xfId="1" applyNumberFormat="1" applyFont="1" applyBorder="1"/>
    <xf numFmtId="42" fontId="10" fillId="0" borderId="6" xfId="1" applyNumberFormat="1" applyFont="1" applyBorder="1"/>
    <xf numFmtId="42" fontId="8" fillId="0" borderId="6" xfId="1" applyNumberFormat="1" applyFont="1" applyBorder="1"/>
    <xf numFmtId="6" fontId="10" fillId="0" borderId="5" xfId="1" applyNumberFormat="1" applyFont="1" applyBorder="1"/>
    <xf numFmtId="6" fontId="10" fillId="0" borderId="6" xfId="1" applyNumberFormat="1" applyFont="1" applyBorder="1"/>
    <xf numFmtId="42" fontId="11" fillId="0" borderId="5" xfId="1" applyNumberFormat="1" applyFont="1" applyBorder="1"/>
    <xf numFmtId="0" fontId="7" fillId="0" borderId="4" xfId="0" applyFont="1" applyBorder="1" applyAlignment="1">
      <alignment horizontal="left" wrapText="1"/>
    </xf>
    <xf numFmtId="42" fontId="11" fillId="0" borderId="5" xfId="1" applyNumberFormat="1" applyFont="1" applyBorder="1" applyAlignment="1">
      <alignment horizontal="right"/>
    </xf>
    <xf numFmtId="42" fontId="8" fillId="0" borderId="6" xfId="1" applyNumberFormat="1" applyFont="1" applyBorder="1" applyAlignment="1">
      <alignment horizontal="right"/>
    </xf>
    <xf numFmtId="42" fontId="23" fillId="0" borderId="6" xfId="1" applyNumberFormat="1" applyFont="1" applyBorder="1"/>
    <xf numFmtId="6" fontId="8" fillId="0" borderId="6" xfId="1" applyNumberFormat="1" applyFont="1" applyBorder="1"/>
    <xf numFmtId="6" fontId="23" fillId="0" borderId="5" xfId="1" applyNumberFormat="1" applyFont="1" applyBorder="1"/>
    <xf numFmtId="6" fontId="9" fillId="0" borderId="6" xfId="1" applyNumberFormat="1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/>
    <xf numFmtId="42" fontId="11" fillId="2" borderId="0" xfId="0" applyNumberFormat="1" applyFont="1" applyFill="1" applyAlignment="1">
      <alignment horizontal="centerContinuous"/>
    </xf>
    <xf numFmtId="42" fontId="8" fillId="2" borderId="0" xfId="0" applyNumberFormat="1" applyFont="1" applyFill="1" applyAlignment="1">
      <alignment horizontal="centerContinuous"/>
    </xf>
    <xf numFmtId="42" fontId="9" fillId="2" borderId="0" xfId="0" applyNumberFormat="1" applyFont="1" applyFill="1" applyAlignment="1">
      <alignment horizontal="centerContinuous"/>
    </xf>
    <xf numFmtId="42" fontId="10" fillId="2" borderId="0" xfId="1" applyNumberFormat="1" applyFont="1" applyFill="1" applyAlignment="1">
      <alignment horizontal="centerContinuous"/>
    </xf>
    <xf numFmtId="42" fontId="11" fillId="2" borderId="5" xfId="0" applyNumberFormat="1" applyFont="1" applyFill="1" applyBorder="1"/>
    <xf numFmtId="42" fontId="8" fillId="2" borderId="5" xfId="0" applyNumberFormat="1" applyFont="1" applyFill="1" applyBorder="1" applyAlignment="1">
      <alignment horizontal="center" wrapText="1"/>
    </xf>
    <xf numFmtId="42" fontId="9" fillId="2" borderId="5" xfId="0" applyNumberFormat="1" applyFont="1" applyFill="1" applyBorder="1" applyAlignment="1">
      <alignment horizontal="center" wrapText="1"/>
    </xf>
    <xf numFmtId="42" fontId="10" fillId="2" borderId="5" xfId="1" applyNumberFormat="1" applyFont="1" applyFill="1" applyBorder="1" applyAlignment="1">
      <alignment horizontal="center" wrapText="1"/>
    </xf>
    <xf numFmtId="42" fontId="11" fillId="2" borderId="5" xfId="0" applyNumberFormat="1" applyFont="1" applyFill="1" applyBorder="1" applyAlignment="1">
      <alignment horizontal="center" wrapText="1"/>
    </xf>
    <xf numFmtId="42" fontId="8" fillId="2" borderId="5" xfId="0" applyNumberFormat="1" applyFont="1" applyFill="1" applyBorder="1"/>
    <xf numFmtId="42" fontId="9" fillId="2" borderId="5" xfId="0" applyNumberFormat="1" applyFont="1" applyFill="1" applyBorder="1"/>
    <xf numFmtId="42" fontId="10" fillId="2" borderId="5" xfId="1" applyNumberFormat="1" applyFont="1" applyFill="1" applyBorder="1"/>
    <xf numFmtId="42" fontId="11" fillId="2" borderId="5" xfId="0" applyNumberFormat="1" applyFont="1" applyFill="1" applyBorder="1" applyAlignment="1">
      <alignment vertical="top"/>
    </xf>
    <xf numFmtId="42" fontId="8" fillId="2" borderId="5" xfId="1" applyNumberFormat="1" applyFont="1" applyFill="1" applyBorder="1"/>
    <xf numFmtId="42" fontId="9" fillId="2" borderId="5" xfId="1" applyNumberFormat="1" applyFont="1" applyFill="1" applyBorder="1" applyAlignment="1">
      <alignment vertical="top"/>
    </xf>
    <xf numFmtId="42" fontId="10" fillId="2" borderId="5" xfId="1" applyNumberFormat="1" applyFont="1" applyFill="1" applyBorder="1" applyAlignment="1">
      <alignment vertical="top"/>
    </xf>
    <xf numFmtId="6" fontId="11" fillId="2" borderId="5" xfId="1" applyNumberFormat="1" applyFont="1" applyFill="1" applyBorder="1" applyAlignment="1">
      <alignment vertical="top"/>
    </xf>
    <xf numFmtId="6" fontId="23" fillId="2" borderId="5" xfId="1" applyNumberFormat="1" applyFont="1" applyFill="1" applyBorder="1"/>
    <xf numFmtId="6" fontId="11" fillId="2" borderId="5" xfId="1" applyNumberFormat="1" applyFont="1" applyFill="1" applyBorder="1"/>
    <xf numFmtId="6" fontId="8" fillId="2" borderId="5" xfId="1" applyNumberFormat="1" applyFont="1" applyFill="1" applyBorder="1"/>
    <xf numFmtId="6" fontId="10" fillId="2" borderId="5" xfId="1" applyNumberFormat="1" applyFont="1" applyFill="1" applyBorder="1" applyAlignment="1">
      <alignment vertical="top"/>
    </xf>
    <xf numFmtId="42" fontId="11" fillId="2" borderId="5" xfId="1" applyNumberFormat="1" applyFont="1" applyFill="1" applyBorder="1" applyAlignment="1">
      <alignment vertical="top"/>
    </xf>
    <xf numFmtId="6" fontId="9" fillId="2" borderId="5" xfId="1" applyNumberFormat="1" applyFont="1" applyFill="1" applyBorder="1"/>
    <xf numFmtId="6" fontId="10" fillId="2" borderId="5" xfId="1" applyNumberFormat="1" applyFont="1" applyFill="1" applyBorder="1"/>
    <xf numFmtId="42" fontId="11" fillId="2" borderId="5" xfId="0" applyNumberFormat="1" applyFont="1" applyFill="1" applyBorder="1" applyAlignment="1">
      <alignment vertical="top" wrapText="1"/>
    </xf>
    <xf numFmtId="6" fontId="23" fillId="0" borderId="5" xfId="1" applyNumberFormat="1" applyFont="1" applyFill="1" applyBorder="1" applyAlignment="1">
      <alignment vertical="top"/>
    </xf>
    <xf numFmtId="0" fontId="25" fillId="0" borderId="0" xfId="0" applyFont="1"/>
    <xf numFmtId="0" fontId="26" fillId="0" borderId="0" xfId="0" applyFont="1"/>
    <xf numFmtId="0" fontId="10" fillId="0" borderId="2" xfId="1" applyNumberFormat="1" applyFont="1" applyBorder="1" applyAlignment="1">
      <alignment wrapText="1"/>
    </xf>
    <xf numFmtId="42" fontId="23" fillId="0" borderId="6" xfId="1" applyNumberFormat="1" applyFont="1" applyBorder="1" applyAlignment="1">
      <alignment vertical="center"/>
    </xf>
    <xf numFmtId="42" fontId="23" fillId="0" borderId="5" xfId="1" applyNumberFormat="1" applyFont="1" applyBorder="1" applyAlignment="1">
      <alignment vertical="center"/>
    </xf>
    <xf numFmtId="42" fontId="23" fillId="0" borderId="5" xfId="1" applyNumberFormat="1" applyFont="1" applyBorder="1" applyAlignment="1">
      <alignment vertical="center" wrapText="1"/>
    </xf>
    <xf numFmtId="8" fontId="27" fillId="0" borderId="0" xfId="0" applyNumberFormat="1" applyFont="1"/>
    <xf numFmtId="42" fontId="28" fillId="0" borderId="6" xfId="1" applyNumberFormat="1" applyFont="1" applyFill="1" applyBorder="1" applyAlignment="1">
      <alignment horizontal="center"/>
    </xf>
    <xf numFmtId="42" fontId="23" fillId="0" borderId="5" xfId="1" applyNumberFormat="1" applyFont="1" applyFill="1" applyBorder="1" applyAlignment="1">
      <alignment horizontal="center" vertical="top" wrapText="1"/>
    </xf>
    <xf numFmtId="42" fontId="23" fillId="0" borderId="6" xfId="1" applyNumberFormat="1" applyFont="1" applyFill="1" applyBorder="1" applyAlignment="1">
      <alignment horizontal="center"/>
    </xf>
    <xf numFmtId="42" fontId="23" fillId="0" borderId="8" xfId="1" applyNumberFormat="1" applyFont="1" applyFill="1" applyBorder="1" applyAlignment="1">
      <alignment horizontal="right" vertical="top" wrapText="1"/>
    </xf>
    <xf numFmtId="42" fontId="3" fillId="0" borderId="6" xfId="1" applyNumberFormat="1" applyFont="1" applyFill="1" applyBorder="1" applyAlignment="1">
      <alignment horizontal="center"/>
    </xf>
    <xf numFmtId="42" fontId="7" fillId="0" borderId="6" xfId="1" applyNumberFormat="1" applyFont="1" applyFill="1" applyBorder="1" applyAlignment="1">
      <alignment horizontal="center"/>
    </xf>
    <xf numFmtId="42" fontId="12" fillId="0" borderId="5" xfId="1" applyNumberFormat="1" applyFont="1" applyBorder="1" applyAlignment="1">
      <alignment vertical="center" wrapText="1"/>
    </xf>
    <xf numFmtId="42" fontId="8" fillId="0" borderId="23" xfId="1" applyNumberFormat="1" applyFont="1" applyBorder="1" applyAlignment="1">
      <alignment vertical="center" wrapText="1"/>
    </xf>
    <xf numFmtId="42" fontId="11" fillId="0" borderId="6" xfId="1" applyNumberFormat="1" applyFont="1" applyFill="1" applyBorder="1" applyAlignment="1">
      <alignment vertical="center" wrapText="1"/>
    </xf>
    <xf numFmtId="42" fontId="11" fillId="0" borderId="6" xfId="1" applyNumberFormat="1" applyFont="1" applyFill="1" applyBorder="1" applyAlignment="1">
      <alignment vertical="center"/>
    </xf>
    <xf numFmtId="42" fontId="11" fillId="0" borderId="6" xfId="1" applyNumberFormat="1" applyFont="1" applyFill="1" applyBorder="1" applyAlignment="1">
      <alignment horizontal="center" vertical="center" wrapText="1"/>
    </xf>
    <xf numFmtId="42" fontId="11" fillId="0" borderId="8" xfId="1" applyNumberFormat="1" applyFont="1" applyFill="1" applyBorder="1" applyAlignment="1">
      <alignment vertical="center" wrapText="1"/>
    </xf>
    <xf numFmtId="0" fontId="16" fillId="0" borderId="0" xfId="0" applyFont="1"/>
    <xf numFmtId="0" fontId="19" fillId="0" borderId="13" xfId="0" applyFont="1" applyBorder="1" applyAlignment="1">
      <alignment horizontal="left" vertical="center" indent="1"/>
    </xf>
    <xf numFmtId="44" fontId="19" fillId="0" borderId="0" xfId="1" applyFont="1" applyBorder="1"/>
    <xf numFmtId="44" fontId="19" fillId="0" borderId="14" xfId="1" applyFont="1" applyBorder="1"/>
    <xf numFmtId="44" fontId="18" fillId="0" borderId="0" xfId="1" applyFont="1" applyBorder="1"/>
    <xf numFmtId="42" fontId="19" fillId="0" borderId="0" xfId="1" applyNumberFormat="1" applyFont="1" applyBorder="1"/>
    <xf numFmtId="0" fontId="19" fillId="0" borderId="0" xfId="0" applyFont="1" applyAlignment="1">
      <alignment vertical="center"/>
    </xf>
    <xf numFmtId="44" fontId="19" fillId="0" borderId="0" xfId="1" applyFont="1"/>
    <xf numFmtId="42" fontId="29" fillId="0" borderId="0" xfId="1" applyNumberFormat="1" applyFont="1" applyBorder="1"/>
    <xf numFmtId="0" fontId="19" fillId="0" borderId="0" xfId="0" applyFont="1" applyAlignment="1">
      <alignment vertical="center" wrapText="1"/>
    </xf>
    <xf numFmtId="42" fontId="19" fillId="0" borderId="0" xfId="1" applyNumberFormat="1" applyFont="1" applyBorder="1" applyAlignment="1">
      <alignment vertical="center"/>
    </xf>
    <xf numFmtId="42" fontId="19" fillId="0" borderId="0" xfId="1" applyNumberFormat="1" applyFont="1" applyBorder="1" applyAlignment="1">
      <alignment horizontal="right" vertical="center"/>
    </xf>
    <xf numFmtId="44" fontId="30" fillId="0" borderId="0" xfId="0" applyNumberFormat="1" applyFont="1"/>
    <xf numFmtId="0" fontId="30" fillId="0" borderId="0" xfId="0" applyFont="1"/>
    <xf numFmtId="0" fontId="31" fillId="0" borderId="0" xfId="0" applyFont="1"/>
    <xf numFmtId="2" fontId="30" fillId="0" borderId="0" xfId="1" applyNumberFormat="1" applyFont="1" applyBorder="1" applyAlignment="1">
      <alignment horizontal="left"/>
    </xf>
    <xf numFmtId="10" fontId="31" fillId="0" borderId="0" xfId="1" applyNumberFormat="1" applyFont="1" applyBorder="1"/>
    <xf numFmtId="2" fontId="30" fillId="0" borderId="0" xfId="0" applyNumberFormat="1" applyFont="1" applyAlignment="1">
      <alignment horizontal="left"/>
    </xf>
    <xf numFmtId="10" fontId="31" fillId="0" borderId="0" xfId="0" applyNumberFormat="1" applyFont="1"/>
    <xf numFmtId="42" fontId="29" fillId="0" borderId="5" xfId="1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165" fontId="8" fillId="0" borderId="5" xfId="1" applyNumberFormat="1" applyFont="1" applyBorder="1" applyAlignment="1">
      <alignment horizontal="right" vertical="top" wrapText="1"/>
    </xf>
    <xf numFmtId="164" fontId="9" fillId="0" borderId="5" xfId="1" applyNumberFormat="1" applyFont="1" applyBorder="1" applyAlignment="1">
      <alignment horizontal="right" vertical="top" wrapText="1"/>
    </xf>
    <xf numFmtId="0" fontId="11" fillId="0" borderId="5" xfId="0" applyFont="1" applyBorder="1" applyAlignment="1">
      <alignment vertical="top"/>
    </xf>
    <xf numFmtId="164" fontId="9" fillId="0" borderId="5" xfId="1" applyNumberFormat="1" applyFont="1" applyFill="1" applyBorder="1" applyAlignment="1">
      <alignment horizontal="right" vertical="top" wrapText="1"/>
    </xf>
    <xf numFmtId="165" fontId="10" fillId="0" borderId="5" xfId="1" applyNumberFormat="1" applyFont="1" applyFill="1" applyBorder="1"/>
    <xf numFmtId="0" fontId="11" fillId="2" borderId="5" xfId="0" applyFont="1" applyFill="1" applyBorder="1" applyAlignment="1">
      <alignment vertical="top"/>
    </xf>
    <xf numFmtId="0" fontId="8" fillId="2" borderId="5" xfId="0" applyFont="1" applyFill="1" applyBorder="1"/>
    <xf numFmtId="164" fontId="9" fillId="2" borderId="5" xfId="1" applyNumberFormat="1" applyFont="1" applyFill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/>
    </xf>
    <xf numFmtId="165" fontId="11" fillId="0" borderId="5" xfId="1" applyNumberFormat="1" applyFont="1" applyBorder="1"/>
    <xf numFmtId="164" fontId="9" fillId="0" borderId="5" xfId="1" applyNumberFormat="1" applyFont="1" applyFill="1" applyBorder="1" applyAlignment="1">
      <alignment horizontal="right" wrapText="1"/>
    </xf>
    <xf numFmtId="165" fontId="9" fillId="0" borderId="5" xfId="1" applyNumberFormat="1" applyFont="1" applyBorder="1" applyAlignment="1">
      <alignment horizontal="right" wrapText="1"/>
    </xf>
    <xf numFmtId="42" fontId="9" fillId="0" borderId="0" xfId="1" applyNumberFormat="1" applyFont="1"/>
    <xf numFmtId="42" fontId="9" fillId="0" borderId="20" xfId="1" applyNumberFormat="1" applyFont="1" applyBorder="1"/>
    <xf numFmtId="42" fontId="9" fillId="0" borderId="22" xfId="1" applyNumberFormat="1" applyFont="1" applyBorder="1"/>
    <xf numFmtId="6" fontId="9" fillId="2" borderId="5" xfId="1" applyNumberFormat="1" applyFont="1" applyFill="1" applyBorder="1" applyAlignment="1">
      <alignment vertical="top"/>
    </xf>
    <xf numFmtId="6" fontId="9" fillId="0" borderId="5" xfId="1" applyNumberFormat="1" applyFont="1" applyFill="1" applyBorder="1" applyAlignment="1">
      <alignment vertical="top"/>
    </xf>
    <xf numFmtId="42" fontId="9" fillId="0" borderId="2" xfId="0" applyNumberFormat="1" applyFont="1" applyBorder="1"/>
    <xf numFmtId="42" fontId="9" fillId="0" borderId="5" xfId="1" applyNumberFormat="1" applyFont="1" applyBorder="1"/>
    <xf numFmtId="42" fontId="9" fillId="0" borderId="5" xfId="1" applyNumberFormat="1" applyFont="1" applyBorder="1" applyAlignment="1">
      <alignment horizontal="right"/>
    </xf>
    <xf numFmtId="6" fontId="9" fillId="0" borderId="6" xfId="1" applyNumberFormat="1" applyFont="1" applyFill="1" applyBorder="1"/>
    <xf numFmtId="0" fontId="32" fillId="0" borderId="0" xfId="0" applyFont="1"/>
    <xf numFmtId="42" fontId="23" fillId="0" borderId="5" xfId="1" applyNumberFormat="1" applyFont="1" applyBorder="1" applyAlignment="1">
      <alignment horizontal="center" vertical="top" wrapText="1"/>
    </xf>
    <xf numFmtId="42" fontId="23" fillId="0" borderId="8" xfId="1" applyNumberFormat="1" applyFont="1" applyBorder="1" applyAlignment="1">
      <alignment horizontal="right" vertical="top" wrapText="1"/>
    </xf>
    <xf numFmtId="0" fontId="27" fillId="0" borderId="0" xfId="0" applyFont="1" applyAlignment="1">
      <alignment wrapText="1"/>
    </xf>
    <xf numFmtId="42" fontId="8" fillId="0" borderId="6" xfId="1" applyNumberFormat="1" applyFont="1" applyFill="1" applyBorder="1" applyAlignment="1">
      <alignment vertical="center" wrapText="1"/>
    </xf>
    <xf numFmtId="42" fontId="23" fillId="0" borderId="6" xfId="1" applyNumberFormat="1" applyFont="1" applyFill="1" applyBorder="1" applyAlignment="1">
      <alignment vertical="center"/>
    </xf>
    <xf numFmtId="164" fontId="9" fillId="0" borderId="5" xfId="1" applyNumberFormat="1" applyFont="1" applyFill="1" applyBorder="1" applyAlignment="1">
      <alignment horizontal="center" vertical="center" wrapText="1"/>
    </xf>
    <xf numFmtId="42" fontId="10" fillId="0" borderId="5" xfId="1" applyNumberFormat="1" applyFont="1" applyFill="1" applyBorder="1" applyAlignment="1">
      <alignment horizontal="center" vertical="center" wrapText="1"/>
    </xf>
    <xf numFmtId="42" fontId="23" fillId="0" borderId="6" xfId="1" applyNumberFormat="1" applyFont="1" applyBorder="1" applyAlignment="1">
      <alignment vertical="center" wrapText="1"/>
    </xf>
    <xf numFmtId="42" fontId="23" fillId="0" borderId="6" xfId="1" applyNumberFormat="1" applyFont="1" applyFill="1" applyBorder="1" applyAlignment="1">
      <alignment vertical="center" wrapText="1"/>
    </xf>
    <xf numFmtId="42" fontId="23" fillId="0" borderId="6" xfId="1" applyNumberFormat="1" applyFont="1" applyFill="1" applyBorder="1" applyAlignment="1">
      <alignment horizontal="center" vertical="center" wrapText="1"/>
    </xf>
    <xf numFmtId="42" fontId="8" fillId="0" borderId="6" xfId="1" applyNumberFormat="1" applyFont="1" applyBorder="1" applyAlignment="1">
      <alignment vertical="center"/>
    </xf>
    <xf numFmtId="42" fontId="8" fillId="0" borderId="5" xfId="1" applyNumberFormat="1" applyFont="1" applyBorder="1" applyAlignment="1">
      <alignment vertical="center"/>
    </xf>
    <xf numFmtId="42" fontId="8" fillId="0" borderId="6" xfId="1" applyNumberFormat="1" applyFont="1" applyFill="1" applyBorder="1" applyAlignment="1">
      <alignment vertical="center"/>
    </xf>
    <xf numFmtId="42" fontId="8" fillId="0" borderId="6" xfId="1" applyNumberFormat="1" applyFont="1" applyFill="1" applyBorder="1" applyAlignment="1">
      <alignment horizontal="center" vertical="center" wrapText="1"/>
    </xf>
    <xf numFmtId="42" fontId="7" fillId="0" borderId="5" xfId="1" applyNumberFormat="1" applyFont="1" applyBorder="1" applyAlignment="1">
      <alignment vertical="center"/>
    </xf>
    <xf numFmtId="42" fontId="7" fillId="0" borderId="5" xfId="1" applyNumberFormat="1" applyFont="1" applyBorder="1" applyAlignment="1">
      <alignment vertical="center" wrapText="1"/>
    </xf>
    <xf numFmtId="42" fontId="7" fillId="0" borderId="5" xfId="1" applyNumberFormat="1" applyFont="1" applyBorder="1" applyAlignment="1">
      <alignment horizontal="center" vertical="center" wrapText="1"/>
    </xf>
    <xf numFmtId="44" fontId="31" fillId="0" borderId="0" xfId="1" applyFont="1" applyBorder="1"/>
    <xf numFmtId="42" fontId="0" fillId="0" borderId="0" xfId="0" applyNumberFormat="1"/>
    <xf numFmtId="6" fontId="2" fillId="0" borderId="0" xfId="0" applyNumberFormat="1" applyFont="1"/>
    <xf numFmtId="42" fontId="11" fillId="3" borderId="5" xfId="1" applyNumberFormat="1" applyFont="1" applyFill="1" applyBorder="1" applyAlignment="1">
      <alignment vertical="center" wrapText="1"/>
    </xf>
    <xf numFmtId="42" fontId="11" fillId="3" borderId="8" xfId="1" applyNumberFormat="1" applyFont="1" applyFill="1" applyBorder="1" applyAlignment="1">
      <alignment horizontal="right" vertical="top" wrapText="1"/>
    </xf>
    <xf numFmtId="8" fontId="16" fillId="3" borderId="0" xfId="0" applyNumberFormat="1" applyFont="1" applyFill="1"/>
    <xf numFmtId="6" fontId="11" fillId="3" borderId="5" xfId="1" applyNumberFormat="1" applyFont="1" applyFill="1" applyBorder="1" applyAlignment="1">
      <alignment vertical="top"/>
    </xf>
    <xf numFmtId="42" fontId="11" fillId="3" borderId="22" xfId="1" applyNumberFormat="1" applyFont="1" applyFill="1" applyBorder="1"/>
    <xf numFmtId="42" fontId="11" fillId="3" borderId="6" xfId="1" applyNumberFormat="1" applyFont="1" applyFill="1" applyBorder="1"/>
    <xf numFmtId="164" fontId="11" fillId="3" borderId="5" xfId="1" applyNumberFormat="1" applyFont="1" applyFill="1" applyBorder="1" applyAlignment="1">
      <alignment horizontal="right" wrapText="1"/>
    </xf>
    <xf numFmtId="42" fontId="19" fillId="0" borderId="0" xfId="0" applyNumberFormat="1" applyFont="1"/>
    <xf numFmtId="0" fontId="7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6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family val="2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family val="2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2" formatCode="&quot;£&quot;#,##0.00;[Red]\-&quot;£&quot;#,##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A2:J13" totalsRowShown="0" headerRowDxfId="59" dataDxfId="57" headerRowBorderDxfId="58" tableBorderDxfId="56" totalsRowBorderDxfId="55">
  <autoFilter ref="A2:J13" xr:uid="{69A1ACAA-81BD-41EF-9FD9-4E9A3A45732D}"/>
  <tableColumns count="10">
    <tableColumn id="1" xr3:uid="{1C0BD203-821D-473F-BCEC-099A3E041830}" name="Column1" dataDxfId="54"/>
    <tableColumn id="2" xr3:uid="{CF54A434-7B79-4274-88DE-09685FB4EB3A}" name="2020/21"/>
    <tableColumn id="3" xr3:uid="{25C8FE80-4C3F-484A-A7DE-2DFEA8D637FF}" name="2021/22"/>
    <tableColumn id="4" xr3:uid="{CCD1BD9B-8192-4E93-BBCA-F15F9DEFE589}" name="2022/23"/>
    <tableColumn id="5" xr3:uid="{66837950-69E4-4E52-9215-8797A02857E2}" name="2023.242" dataDxfId="53"/>
    <tableColumn id="6" xr3:uid="{6730C491-3CE7-4AAB-955C-59CF50D8690D}" name="Est. Actual 2023.24" dataDxfId="52"/>
    <tableColumn id="7" xr3:uid="{942FE9EC-3C09-484F-B720-0BE3443C5959}" name="2024.25" dataDxfId="51"/>
    <tableColumn id="8" xr3:uid="{8A1EACF9-946D-4DFA-B203-B3BAABCAC2A1}" name="2025.262" dataDxfId="50"/>
    <tableColumn id="9" xr3:uid="{16494DB4-6C25-4557-AA47-855729D379FA}" name="2026.27" dataDxfId="49"/>
    <tableColumn id="10" xr3:uid="{35C44667-F55F-482B-A634-3E71140E8F93}" name=" Budget 2024.25" dataDxfId="4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A2:J5" totalsRowShown="0" headerRowDxfId="47" dataDxfId="46">
  <autoFilter ref="A2:J5" xr:uid="{0299E172-DD1A-423E-A8AD-2B566ED3A60A}"/>
  <tableColumns count="10">
    <tableColumn id="1" xr3:uid="{AAAA773F-1DC2-41B3-A3AE-A34012FCEDF5}" name="Actuals" dataDxfId="45"/>
    <tableColumn id="2" xr3:uid="{0B070599-1E95-4208-BF7D-145E50E37B03}" name="2020.21" dataDxfId="44"/>
    <tableColumn id="3" xr3:uid="{8A61918D-FF5B-4C81-AF46-95BD6C77C99F}" name="2021.22" dataDxfId="43"/>
    <tableColumn id="4" xr3:uid="{95C2FA6A-1C2A-423F-B444-C011743636AF}" name="2022.23" dataDxfId="42"/>
    <tableColumn id="5" xr3:uid="{0D7ABFFA-D046-42E6-9C91-68F2A694267E}" name=" Budget 2023.24" dataDxfId="41"/>
    <tableColumn id="6" xr3:uid="{D01ABCA4-063F-4F8A-AFAC-567566160154}" name=" Est Actual 23.24" dataDxfId="40"/>
    <tableColumn id="7" xr3:uid="{94A7CF6A-8BE0-4E67-AD3D-96B3591EDD3A}" name="2024/25" dataDxfId="39"/>
    <tableColumn id="8" xr3:uid="{34AC6D37-BA1E-436E-AB92-5F8A5F7BB01A}" name="2025.26" dataDxfId="38"/>
    <tableColumn id="9" xr3:uid="{ECA52425-3864-4817-B703-381B1C9E6371}" name="2025/26" dataDxfId="37"/>
    <tableColumn id="10" xr3:uid="{16589D29-4B03-4DDD-93DD-FB0D3F3714F2}" name="2024.25" dataDxfId="3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66FA6F-0231-41C5-9B59-F2418857EA76}" name="Table986" displayName="Table986" ref="A2:J19" totalsRowShown="0" headerRowDxfId="35" dataDxfId="33" headerRowBorderDxfId="34" tableBorderDxfId="32">
  <autoFilter ref="A2:J19" xr:uid="{0B66FA6F-0231-41C5-9B59-F2418857EA76}"/>
  <tableColumns count="10">
    <tableColumn id="1" xr3:uid="{D034F7D0-20C0-4426-9E58-1EF8D2CD282F}" name="2024.25" dataDxfId="31"/>
    <tableColumn id="2" xr3:uid="{FF758A42-6B06-48E1-A675-6BB87E092A94}" name="Actual5" dataDxfId="30"/>
    <tableColumn id="4" xr3:uid="{565DAD99-9B4D-4DBB-A5ED-BC0AACC28967}" name="Actual6"/>
    <tableColumn id="7" xr3:uid="{2A97F7C3-9BD1-4F4F-B439-AC392939647D}" name="Actual7"/>
    <tableColumn id="5" xr3:uid="{1D426359-1C5F-456B-9E84-DC2F901B331F}" name="Budget" dataDxfId="29"/>
    <tableColumn id="6" xr3:uid="{59216B04-1D04-4B82-9C94-2F9B9D30D65A}" name="Est. Actual " dataDxfId="28"/>
    <tableColumn id="8" xr3:uid="{B421AD5E-305B-41F4-848C-BA3427BA4619}" name="Forecast" dataDxfId="27"/>
    <tableColumn id="9" xr3:uid="{BC08547D-41FE-4800-B67F-D90C20310BDA}" name="Forecast4" dataDxfId="26"/>
    <tableColumn id="3" xr3:uid="{39D7390C-E5D7-4A86-9281-640F375EE5A4}" name="Forecast5" dataDxfId="25" dataCellStyle="Currency"/>
    <tableColumn id="10" xr3:uid="{07ADCA33-AA27-4600-AFE8-1F52E0F8BF15}" name="Budget5" dataDxfId="2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7F6197-CE46-43BD-8323-556EDB9235F4}" name="Table11" displayName="Table11" ref="A2:J20" totalsRowShown="0" headerRowDxfId="23" dataDxfId="21" headerRowBorderDxfId="22" tableBorderDxfId="20" totalsRowBorderDxfId="19" dataCellStyle="Currency">
  <autoFilter ref="A2:J20" xr:uid="{B27F6197-CE46-43BD-8323-556EDB9235F4}"/>
  <tableColumns count="10">
    <tableColumn id="1" xr3:uid="{B87AC79D-002A-47DA-82EC-9A97E28B1E0B}" name=" BUDGET  2024.25" dataDxfId="18"/>
    <tableColumn id="12" xr3:uid="{1851F208-70DC-41D8-9269-F0D906D91724}" name=" Actual5" dataDxfId="17" dataCellStyle="Currency"/>
    <tableColumn id="2" xr3:uid="{B0226D78-275A-4B93-AAF7-3664D1943748}" name=" Actual6" dataDxfId="16" dataCellStyle="Currency"/>
    <tableColumn id="3" xr3:uid="{30A01A1F-56CA-4898-A3B7-9C6CC9464319}" name=" Actual7" dataDxfId="15" dataCellStyle="Currency"/>
    <tableColumn id="5" xr3:uid="{14733670-D628-4E92-8F47-D95EC890D862}" name=" Budget  " dataDxfId="14" dataCellStyle="Currency"/>
    <tableColumn id="6" xr3:uid="{2C5ECB9B-7798-45C2-9C21-6C2B8805922C}" name=" Est. Actual  " dataDxfId="13" dataCellStyle="Currency"/>
    <tableColumn id="8" xr3:uid="{9A0E2F02-4DFE-49A0-AE1D-89297B849C74}" name=" Forecast4 " dataDxfId="12" dataCellStyle="Currency"/>
    <tableColumn id="9" xr3:uid="{0F2D74B0-89C3-406A-A6BA-3F2A195808CF}" name=" Forecast5 " dataDxfId="11" dataCellStyle="Currency"/>
    <tableColumn id="13" xr3:uid="{44135E86-CE2F-43AB-99B2-C60B0E3114D8}" name=" Forecast6"/>
    <tableColumn id="10" xr3:uid="{BAF989A3-FBB9-4199-AD00-8173E1192D47}" name=" Budget " dataDxfId="10" dataCellStyle="Currency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A3:C29" totalsRowCount="1" headerRowDxfId="9" dataDxfId="8" totalsRowDxfId="6" tableBorderDxfId="7">
  <autoFilter ref="A3:C28" xr:uid="{0FF098C9-AB39-4555-83F4-1EFB69888D32}"/>
  <tableColumns count="3">
    <tableColumn id="1" xr3:uid="{9AE6E00D-16D3-4AA9-93AC-5F2B3A6D5E84}" name="Committee" dataDxfId="5" totalsRowDxfId="2"/>
    <tableColumn id="2" xr3:uid="{21727430-D4EC-4A92-A30C-937833F2C07A}" name="2023.24" dataDxfId="4" totalsRowDxfId="1" dataCellStyle="Currency"/>
    <tableColumn id="3" xr3:uid="{B86396DC-B3B0-4FD1-AF22-0D3E25E4953F}" name="2024.25" dataDxfId="3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11F3-885E-4CDF-915C-FB596E6B41C1}">
  <dimension ref="A1:M59"/>
  <sheetViews>
    <sheetView workbookViewId="0">
      <selection sqref="A1:F1"/>
    </sheetView>
  </sheetViews>
  <sheetFormatPr defaultRowHeight="14.5" x14ac:dyDescent="0.35"/>
  <cols>
    <col min="1" max="1" width="29.7265625" style="60" customWidth="1"/>
    <col min="2" max="3" width="9.453125" style="61" bestFit="1" customWidth="1"/>
    <col min="4" max="4" width="9.6328125" style="61" bestFit="1" customWidth="1"/>
    <col min="5" max="5" width="9.6328125" style="92" bestFit="1" customWidth="1"/>
    <col min="6" max="6" width="9.6328125" style="93" bestFit="1" customWidth="1"/>
    <col min="7" max="7" width="15.7265625" style="94" customWidth="1"/>
    <col min="8" max="9" width="9.6328125" style="94" bestFit="1" customWidth="1"/>
    <col min="10" max="10" width="15.1796875" style="95" customWidth="1"/>
    <col min="15" max="15" width="15.26953125" customWidth="1"/>
    <col min="16" max="16" width="11.36328125" bestFit="1" customWidth="1"/>
  </cols>
  <sheetData>
    <row r="1" spans="1:10" x14ac:dyDescent="0.35">
      <c r="A1" s="322" t="s">
        <v>194</v>
      </c>
      <c r="B1" s="322"/>
      <c r="C1" s="322"/>
      <c r="D1" s="322"/>
      <c r="E1" s="322"/>
      <c r="F1" s="322"/>
      <c r="G1" s="64"/>
      <c r="H1" s="64"/>
      <c r="I1" s="64"/>
      <c r="J1" s="65"/>
    </row>
    <row r="2" spans="1:10" ht="39.5" x14ac:dyDescent="0.35">
      <c r="A2" s="66" t="s">
        <v>0</v>
      </c>
      <c r="B2" s="67" t="s">
        <v>76</v>
      </c>
      <c r="C2" s="67" t="s">
        <v>79</v>
      </c>
      <c r="D2" s="67">
        <v>2022.23</v>
      </c>
      <c r="E2" s="68" t="s">
        <v>167</v>
      </c>
      <c r="F2" s="69" t="s">
        <v>184</v>
      </c>
      <c r="G2" s="233">
        <v>24.25</v>
      </c>
      <c r="H2" s="233">
        <v>25.26</v>
      </c>
      <c r="I2" s="233">
        <v>26.27</v>
      </c>
      <c r="J2" s="70" t="s">
        <v>185</v>
      </c>
    </row>
    <row r="3" spans="1:10" x14ac:dyDescent="0.35">
      <c r="A3" s="71" t="s">
        <v>2</v>
      </c>
      <c r="B3" s="73"/>
      <c r="C3" s="73"/>
      <c r="D3" s="192">
        <v>283120</v>
      </c>
      <c r="E3" s="199">
        <v>266000</v>
      </c>
      <c r="F3" s="74">
        <v>288800</v>
      </c>
      <c r="G3" s="75">
        <v>312000</v>
      </c>
      <c r="H3" s="75">
        <f>G3*105%</f>
        <v>327600</v>
      </c>
      <c r="I3" s="75">
        <f>H3*105%</f>
        <v>343980</v>
      </c>
      <c r="J3" s="58">
        <v>297040</v>
      </c>
    </row>
    <row r="4" spans="1:10" x14ac:dyDescent="0.35">
      <c r="A4" s="71" t="s">
        <v>3</v>
      </c>
      <c r="B4" s="73"/>
      <c r="C4" s="73"/>
      <c r="D4" s="304"/>
      <c r="E4" s="234">
        <v>47500</v>
      </c>
      <c r="F4" s="74">
        <v>53000</v>
      </c>
      <c r="G4" s="75">
        <v>56700</v>
      </c>
      <c r="H4" s="75">
        <f>G4*105%</f>
        <v>59535</v>
      </c>
      <c r="I4" s="75">
        <f t="shared" ref="I4:I5" si="0">H4*105%</f>
        <v>62511.75</v>
      </c>
      <c r="J4" s="76">
        <v>56700</v>
      </c>
    </row>
    <row r="5" spans="1:10" x14ac:dyDescent="0.35">
      <c r="A5" s="71" t="s">
        <v>4</v>
      </c>
      <c r="B5" s="73"/>
      <c r="C5" s="73">
        <v>36</v>
      </c>
      <c r="D5" s="304">
        <v>156</v>
      </c>
      <c r="E5" s="234">
        <v>250</v>
      </c>
      <c r="F5" s="74">
        <v>247</v>
      </c>
      <c r="G5" s="75">
        <f>F5*105%</f>
        <v>259.35000000000002</v>
      </c>
      <c r="H5" s="75">
        <f>G5*105%</f>
        <v>272.31750000000005</v>
      </c>
      <c r="I5" s="75">
        <f t="shared" si="0"/>
        <v>285.93337500000007</v>
      </c>
      <c r="J5" s="76">
        <v>260</v>
      </c>
    </row>
    <row r="6" spans="1:10" x14ac:dyDescent="0.35">
      <c r="A6" s="71" t="s">
        <v>5</v>
      </c>
      <c r="B6" s="73">
        <v>244104</v>
      </c>
      <c r="C6" s="73">
        <v>237782</v>
      </c>
      <c r="D6" s="305">
        <f>D3+D5</f>
        <v>283276</v>
      </c>
      <c r="E6" s="235">
        <v>313750</v>
      </c>
      <c r="F6" s="235">
        <f>SUM(F3:F5)</f>
        <v>342047</v>
      </c>
      <c r="G6" s="77">
        <f t="shared" ref="G6:J6" si="1">SUM(G3:G5)</f>
        <v>368959.35</v>
      </c>
      <c r="H6" s="77">
        <f t="shared" si="1"/>
        <v>387407.3175</v>
      </c>
      <c r="I6" s="77">
        <f t="shared" si="1"/>
        <v>406777.68337500002</v>
      </c>
      <c r="J6" s="308">
        <f t="shared" si="1"/>
        <v>354000</v>
      </c>
    </row>
    <row r="7" spans="1:10" x14ac:dyDescent="0.35">
      <c r="A7" s="71" t="s">
        <v>6</v>
      </c>
      <c r="B7" s="73"/>
      <c r="C7" s="73"/>
      <c r="D7" s="304"/>
      <c r="E7" s="234"/>
      <c r="F7" s="74"/>
      <c r="G7" s="75"/>
      <c r="H7" s="75"/>
      <c r="I7" s="75"/>
      <c r="J7" s="76"/>
    </row>
    <row r="8" spans="1:10" ht="26" x14ac:dyDescent="0.35">
      <c r="A8" s="71" t="s">
        <v>7</v>
      </c>
      <c r="B8" s="73">
        <v>2733</v>
      </c>
      <c r="C8" s="73">
        <v>2279</v>
      </c>
      <c r="D8" s="304">
        <v>2509</v>
      </c>
      <c r="E8" s="234">
        <v>2110</v>
      </c>
      <c r="F8" s="74">
        <v>2110</v>
      </c>
      <c r="G8" s="75">
        <f>F8*105%</f>
        <v>2215.5</v>
      </c>
      <c r="H8" s="75">
        <f>G8*105%</f>
        <v>2326.2750000000001</v>
      </c>
      <c r="I8" s="75">
        <f t="shared" ref="I8:I28" si="2">H8*105%</f>
        <v>2442.5887500000003</v>
      </c>
      <c r="J8" s="76">
        <v>2200</v>
      </c>
    </row>
    <row r="9" spans="1:10" x14ac:dyDescent="0.35">
      <c r="A9" s="71" t="s">
        <v>8</v>
      </c>
      <c r="B9" s="73">
        <v>1975</v>
      </c>
      <c r="C9" s="73">
        <v>1785</v>
      </c>
      <c r="D9" s="304">
        <v>2798</v>
      </c>
      <c r="E9" s="234">
        <v>2940</v>
      </c>
      <c r="F9" s="74">
        <v>2940</v>
      </c>
      <c r="G9" s="75">
        <f>F9*105%</f>
        <v>3087</v>
      </c>
      <c r="H9" s="75">
        <f>G9*105%</f>
        <v>3241.3500000000004</v>
      </c>
      <c r="I9" s="75">
        <f t="shared" si="2"/>
        <v>3403.4175000000005</v>
      </c>
      <c r="J9" s="76">
        <v>3100</v>
      </c>
    </row>
    <row r="10" spans="1:10" x14ac:dyDescent="0.35">
      <c r="A10" s="71" t="s">
        <v>9</v>
      </c>
      <c r="B10" s="73">
        <v>1006</v>
      </c>
      <c r="C10" s="73">
        <v>1513</v>
      </c>
      <c r="D10" s="304">
        <v>1431</v>
      </c>
      <c r="E10" s="234">
        <v>1500</v>
      </c>
      <c r="F10" s="74">
        <v>1500</v>
      </c>
      <c r="G10" s="75">
        <f>F10*105%</f>
        <v>1575</v>
      </c>
      <c r="H10" s="75">
        <f t="shared" ref="H10:H28" si="3">G10*105%</f>
        <v>1653.75</v>
      </c>
      <c r="I10" s="75">
        <f t="shared" si="2"/>
        <v>1736.4375</v>
      </c>
      <c r="J10" s="76">
        <v>1575</v>
      </c>
    </row>
    <row r="11" spans="1:10" x14ac:dyDescent="0.35">
      <c r="A11" s="78" t="s">
        <v>10</v>
      </c>
      <c r="B11" s="73">
        <v>496</v>
      </c>
      <c r="C11" s="73">
        <v>667</v>
      </c>
      <c r="D11" s="304">
        <v>811</v>
      </c>
      <c r="E11" s="234">
        <v>770</v>
      </c>
      <c r="F11" s="74">
        <v>770</v>
      </c>
      <c r="G11" s="75">
        <f>F11*105%</f>
        <v>808.5</v>
      </c>
      <c r="H11" s="75">
        <f t="shared" si="3"/>
        <v>848.92500000000007</v>
      </c>
      <c r="I11" s="75">
        <f t="shared" si="2"/>
        <v>891.37125000000015</v>
      </c>
      <c r="J11" s="76">
        <v>810</v>
      </c>
    </row>
    <row r="12" spans="1:10" x14ac:dyDescent="0.35">
      <c r="A12" s="71" t="s">
        <v>11</v>
      </c>
      <c r="B12" s="73">
        <v>6371</v>
      </c>
      <c r="C12" s="73">
        <v>6683</v>
      </c>
      <c r="D12" s="304">
        <v>6785</v>
      </c>
      <c r="E12" s="234">
        <v>7125</v>
      </c>
      <c r="F12" s="74">
        <v>7125</v>
      </c>
      <c r="G12" s="75">
        <f>F12*105%</f>
        <v>7481.25</v>
      </c>
      <c r="H12" s="75">
        <f t="shared" si="3"/>
        <v>7855.3125</v>
      </c>
      <c r="I12" s="75">
        <f t="shared" si="2"/>
        <v>8248.078125</v>
      </c>
      <c r="J12" s="76">
        <v>7450</v>
      </c>
    </row>
    <row r="13" spans="1:10" x14ac:dyDescent="0.35">
      <c r="A13" s="71" t="s">
        <v>12</v>
      </c>
      <c r="B13" s="73">
        <v>-4</v>
      </c>
      <c r="C13" s="73">
        <v>132</v>
      </c>
      <c r="D13" s="304">
        <v>14</v>
      </c>
      <c r="E13" s="234">
        <v>50</v>
      </c>
      <c r="F13" s="74">
        <v>50</v>
      </c>
      <c r="G13" s="75">
        <f>F13*105%</f>
        <v>52.5</v>
      </c>
      <c r="H13" s="75">
        <f t="shared" si="3"/>
        <v>55.125</v>
      </c>
      <c r="I13" s="75">
        <f t="shared" si="2"/>
        <v>57.881250000000001</v>
      </c>
      <c r="J13" s="76">
        <v>55</v>
      </c>
    </row>
    <row r="14" spans="1:10" x14ac:dyDescent="0.35">
      <c r="A14" s="71" t="s">
        <v>13</v>
      </c>
      <c r="B14" s="73">
        <v>381</v>
      </c>
      <c r="C14" s="73">
        <v>5515</v>
      </c>
      <c r="D14" s="304">
        <v>1064</v>
      </c>
      <c r="E14" s="234">
        <v>500</v>
      </c>
      <c r="F14" s="74">
        <v>500</v>
      </c>
      <c r="G14" s="75">
        <f>F14*105%</f>
        <v>525</v>
      </c>
      <c r="H14" s="75">
        <f t="shared" si="3"/>
        <v>551.25</v>
      </c>
      <c r="I14" s="75">
        <f t="shared" si="2"/>
        <v>578.8125</v>
      </c>
      <c r="J14" s="76">
        <v>525</v>
      </c>
    </row>
    <row r="15" spans="1:10" x14ac:dyDescent="0.35">
      <c r="A15" s="71" t="s">
        <v>14</v>
      </c>
      <c r="B15" s="73">
        <v>8</v>
      </c>
      <c r="C15" s="73">
        <v>4</v>
      </c>
      <c r="D15" s="304">
        <v>5</v>
      </c>
      <c r="E15" s="234">
        <v>35</v>
      </c>
      <c r="F15" s="74">
        <v>35</v>
      </c>
      <c r="G15" s="75">
        <f t="shared" ref="G15:G28" si="4">F15*105%</f>
        <v>36.75</v>
      </c>
      <c r="H15" s="75">
        <f t="shared" si="3"/>
        <v>38.587499999999999</v>
      </c>
      <c r="I15" s="75">
        <f t="shared" si="2"/>
        <v>40.516874999999999</v>
      </c>
      <c r="J15" s="76">
        <v>20</v>
      </c>
    </row>
    <row r="16" spans="1:10" x14ac:dyDescent="0.35">
      <c r="A16" s="71" t="s">
        <v>15</v>
      </c>
      <c r="B16" s="73">
        <v>3064</v>
      </c>
      <c r="C16" s="73">
        <v>4899</v>
      </c>
      <c r="D16" s="304">
        <v>2118</v>
      </c>
      <c r="E16" s="234">
        <v>6600</v>
      </c>
      <c r="F16" s="74">
        <v>6600</v>
      </c>
      <c r="G16" s="75">
        <f t="shared" si="4"/>
        <v>6930</v>
      </c>
      <c r="H16" s="75">
        <f t="shared" si="3"/>
        <v>7276.5</v>
      </c>
      <c r="I16" s="75">
        <f t="shared" si="2"/>
        <v>7640.3250000000007</v>
      </c>
      <c r="J16" s="76">
        <v>6600</v>
      </c>
    </row>
    <row r="17" spans="1:10" x14ac:dyDescent="0.35">
      <c r="A17" s="71" t="s">
        <v>16</v>
      </c>
      <c r="B17" s="73">
        <v>135</v>
      </c>
      <c r="C17" s="73">
        <v>398</v>
      </c>
      <c r="D17" s="304">
        <v>155</v>
      </c>
      <c r="E17" s="234">
        <v>2000</v>
      </c>
      <c r="F17" s="74">
        <v>2000</v>
      </c>
      <c r="G17" s="75">
        <f t="shared" si="4"/>
        <v>2100</v>
      </c>
      <c r="H17" s="75">
        <f t="shared" si="3"/>
        <v>2205</v>
      </c>
      <c r="I17" s="75">
        <f t="shared" si="2"/>
        <v>2315.25</v>
      </c>
      <c r="J17" s="76">
        <v>2000</v>
      </c>
    </row>
    <row r="18" spans="1:10" x14ac:dyDescent="0.35">
      <c r="A18" s="71" t="s">
        <v>17</v>
      </c>
      <c r="B18" s="73">
        <v>421</v>
      </c>
      <c r="C18" s="73">
        <v>0</v>
      </c>
      <c r="D18" s="304">
        <v>312</v>
      </c>
      <c r="E18" s="234">
        <v>370</v>
      </c>
      <c r="F18" s="74">
        <v>370</v>
      </c>
      <c r="G18" s="75">
        <f t="shared" si="4"/>
        <v>388.5</v>
      </c>
      <c r="H18" s="75">
        <f t="shared" si="3"/>
        <v>407.92500000000001</v>
      </c>
      <c r="I18" s="75">
        <f t="shared" si="2"/>
        <v>428.32125000000002</v>
      </c>
      <c r="J18" s="76">
        <v>390</v>
      </c>
    </row>
    <row r="19" spans="1:10" x14ac:dyDescent="0.35">
      <c r="A19" s="71" t="s">
        <v>18</v>
      </c>
      <c r="B19" s="73">
        <v>1952</v>
      </c>
      <c r="C19" s="73">
        <v>2147</v>
      </c>
      <c r="D19" s="304">
        <v>679</v>
      </c>
      <c r="E19" s="234">
        <v>2205</v>
      </c>
      <c r="F19" s="74">
        <v>2205</v>
      </c>
      <c r="G19" s="75">
        <f t="shared" si="4"/>
        <v>2315.25</v>
      </c>
      <c r="H19" s="75">
        <f t="shared" si="3"/>
        <v>2431.0125000000003</v>
      </c>
      <c r="I19" s="75">
        <f t="shared" si="2"/>
        <v>2552.5631250000006</v>
      </c>
      <c r="J19" s="76">
        <v>2315</v>
      </c>
    </row>
    <row r="20" spans="1:10" x14ac:dyDescent="0.35">
      <c r="A20" s="71" t="s">
        <v>19</v>
      </c>
      <c r="B20" s="73">
        <v>0</v>
      </c>
      <c r="C20" s="73">
        <v>0</v>
      </c>
      <c r="D20" s="304">
        <v>0</v>
      </c>
      <c r="E20" s="234">
        <v>2000</v>
      </c>
      <c r="F20" s="74">
        <v>2000</v>
      </c>
      <c r="G20" s="75">
        <v>2000</v>
      </c>
      <c r="H20" s="75">
        <f t="shared" si="3"/>
        <v>2100</v>
      </c>
      <c r="I20" s="75">
        <f t="shared" si="2"/>
        <v>2205</v>
      </c>
      <c r="J20" s="76">
        <v>2000</v>
      </c>
    </row>
    <row r="21" spans="1:10" x14ac:dyDescent="0.35">
      <c r="A21" s="71" t="s">
        <v>20</v>
      </c>
      <c r="B21" s="73">
        <v>3616</v>
      </c>
      <c r="C21" s="73">
        <v>3693</v>
      </c>
      <c r="D21" s="304">
        <v>312</v>
      </c>
      <c r="E21" s="234">
        <v>4190</v>
      </c>
      <c r="F21" s="74">
        <v>4190</v>
      </c>
      <c r="G21" s="75">
        <f t="shared" si="4"/>
        <v>4399.5</v>
      </c>
      <c r="H21" s="75">
        <f t="shared" si="3"/>
        <v>4619.4750000000004</v>
      </c>
      <c r="I21" s="75">
        <f t="shared" si="2"/>
        <v>4850.4487500000005</v>
      </c>
      <c r="J21" s="76">
        <v>4400</v>
      </c>
    </row>
    <row r="22" spans="1:10" x14ac:dyDescent="0.35">
      <c r="A22" s="71" t="s">
        <v>164</v>
      </c>
      <c r="B22" s="297"/>
      <c r="C22" s="297"/>
      <c r="D22" s="306">
        <v>0</v>
      </c>
      <c r="E22" s="298">
        <v>300</v>
      </c>
      <c r="F22" s="299">
        <v>300</v>
      </c>
      <c r="G22" s="300">
        <f t="shared" si="4"/>
        <v>315</v>
      </c>
      <c r="H22" s="300">
        <f t="shared" si="3"/>
        <v>330.75</v>
      </c>
      <c r="I22" s="300">
        <f t="shared" si="2"/>
        <v>347.28750000000002</v>
      </c>
      <c r="J22" s="247">
        <v>315</v>
      </c>
    </row>
    <row r="23" spans="1:10" x14ac:dyDescent="0.35">
      <c r="A23" s="71" t="s">
        <v>21</v>
      </c>
      <c r="B23" s="73">
        <v>2489</v>
      </c>
      <c r="C23" s="73">
        <v>2551</v>
      </c>
      <c r="D23" s="304">
        <v>1037</v>
      </c>
      <c r="E23" s="234">
        <v>800</v>
      </c>
      <c r="F23" s="74">
        <v>800</v>
      </c>
      <c r="G23" s="75">
        <f t="shared" si="4"/>
        <v>840</v>
      </c>
      <c r="H23" s="75">
        <f t="shared" si="3"/>
        <v>882</v>
      </c>
      <c r="I23" s="75">
        <f t="shared" si="2"/>
        <v>926.1</v>
      </c>
      <c r="J23" s="76">
        <v>800</v>
      </c>
    </row>
    <row r="24" spans="1:10" ht="15.5" customHeight="1" x14ac:dyDescent="0.35">
      <c r="A24" s="71" t="s">
        <v>190</v>
      </c>
      <c r="B24" s="73">
        <v>1634</v>
      </c>
      <c r="C24" s="73">
        <v>440</v>
      </c>
      <c r="D24" s="304">
        <v>1541</v>
      </c>
      <c r="E24" s="234">
        <v>1100</v>
      </c>
      <c r="F24" s="74">
        <v>1600</v>
      </c>
      <c r="G24" s="75">
        <f t="shared" si="4"/>
        <v>1680</v>
      </c>
      <c r="H24" s="75">
        <f t="shared" si="3"/>
        <v>1764</v>
      </c>
      <c r="I24" s="75">
        <f t="shared" si="2"/>
        <v>1852.2</v>
      </c>
      <c r="J24" s="76">
        <v>1680</v>
      </c>
    </row>
    <row r="25" spans="1:10" x14ac:dyDescent="0.35">
      <c r="A25" s="71" t="s">
        <v>22</v>
      </c>
      <c r="B25" s="73">
        <v>4393</v>
      </c>
      <c r="C25" s="73">
        <v>199</v>
      </c>
      <c r="D25" s="304">
        <v>555</v>
      </c>
      <c r="E25" s="234">
        <v>550</v>
      </c>
      <c r="F25" s="74">
        <v>550</v>
      </c>
      <c r="G25" s="75">
        <f t="shared" si="4"/>
        <v>577.5</v>
      </c>
      <c r="H25" s="75">
        <f t="shared" si="3"/>
        <v>606.375</v>
      </c>
      <c r="I25" s="75">
        <f t="shared" si="2"/>
        <v>636.69375000000002</v>
      </c>
      <c r="J25" s="76">
        <v>580</v>
      </c>
    </row>
    <row r="26" spans="1:10" x14ac:dyDescent="0.35">
      <c r="A26" s="71" t="s">
        <v>23</v>
      </c>
      <c r="B26" s="73">
        <v>5335</v>
      </c>
      <c r="C26" s="73">
        <v>6904</v>
      </c>
      <c r="D26" s="304">
        <v>6775</v>
      </c>
      <c r="E26" s="234">
        <v>7750</v>
      </c>
      <c r="F26" s="74">
        <v>7750</v>
      </c>
      <c r="G26" s="75">
        <f t="shared" si="4"/>
        <v>8137.5</v>
      </c>
      <c r="H26" s="75">
        <f t="shared" si="3"/>
        <v>8544.375</v>
      </c>
      <c r="I26" s="75">
        <f t="shared" si="2"/>
        <v>8971.59375</v>
      </c>
      <c r="J26" s="76">
        <v>8100</v>
      </c>
    </row>
    <row r="27" spans="1:10" x14ac:dyDescent="0.35">
      <c r="A27" s="71" t="s">
        <v>24</v>
      </c>
      <c r="B27" s="73">
        <v>2721</v>
      </c>
      <c r="C27" s="73">
        <v>2754</v>
      </c>
      <c r="D27" s="304">
        <v>3076</v>
      </c>
      <c r="E27" s="234">
        <v>3230</v>
      </c>
      <c r="F27" s="74">
        <v>3230</v>
      </c>
      <c r="G27" s="75">
        <f t="shared" si="4"/>
        <v>3391.5</v>
      </c>
      <c r="H27" s="75">
        <f t="shared" si="3"/>
        <v>3561.0750000000003</v>
      </c>
      <c r="I27" s="75">
        <f t="shared" si="2"/>
        <v>3739.1287500000003</v>
      </c>
      <c r="J27" s="76">
        <v>3400</v>
      </c>
    </row>
    <row r="28" spans="1:10" x14ac:dyDescent="0.35">
      <c r="A28" s="71" t="s">
        <v>25</v>
      </c>
      <c r="B28" s="73">
        <v>19</v>
      </c>
      <c r="C28" s="73">
        <v>0</v>
      </c>
      <c r="D28" s="304">
        <v>18</v>
      </c>
      <c r="E28" s="234">
        <v>200</v>
      </c>
      <c r="F28" s="74">
        <v>200</v>
      </c>
      <c r="G28" s="75">
        <f t="shared" si="4"/>
        <v>210</v>
      </c>
      <c r="H28" s="75">
        <f t="shared" si="3"/>
        <v>220.5</v>
      </c>
      <c r="I28" s="75">
        <f t="shared" si="2"/>
        <v>231.52500000000001</v>
      </c>
      <c r="J28" s="76">
        <v>200</v>
      </c>
    </row>
    <row r="29" spans="1:10" x14ac:dyDescent="0.35">
      <c r="A29" s="71" t="s">
        <v>193</v>
      </c>
      <c r="B29" s="73"/>
      <c r="C29" s="73"/>
      <c r="D29" s="304"/>
      <c r="E29" s="234"/>
      <c r="F29" s="74"/>
      <c r="G29" s="75"/>
      <c r="H29" s="75"/>
      <c r="I29" s="75"/>
      <c r="J29" s="76">
        <v>6480</v>
      </c>
    </row>
    <row r="30" spans="1:10" x14ac:dyDescent="0.35">
      <c r="A30" s="71" t="s">
        <v>27</v>
      </c>
      <c r="B30" s="72">
        <f t="shared" ref="B30:I30" si="5">SUM(B8:B28)</f>
        <v>38745</v>
      </c>
      <c r="C30" s="72">
        <f t="shared" si="5"/>
        <v>42563</v>
      </c>
      <c r="D30" s="72">
        <f t="shared" si="5"/>
        <v>31995</v>
      </c>
      <c r="E30" s="236">
        <f t="shared" si="5"/>
        <v>46325</v>
      </c>
      <c r="F30" s="236">
        <f t="shared" si="5"/>
        <v>46825</v>
      </c>
      <c r="G30" s="244">
        <f t="shared" si="5"/>
        <v>49066.25</v>
      </c>
      <c r="H30" s="244">
        <f t="shared" si="5"/>
        <v>51519.5625</v>
      </c>
      <c r="I30" s="244">
        <f t="shared" si="5"/>
        <v>54095.540625000001</v>
      </c>
      <c r="J30" s="81">
        <f>SUM(J8:J29)</f>
        <v>54995</v>
      </c>
    </row>
    <row r="31" spans="1:10" x14ac:dyDescent="0.35">
      <c r="A31" s="82" t="s">
        <v>28</v>
      </c>
      <c r="B31" s="83"/>
      <c r="C31" s="83"/>
      <c r="E31" s="234"/>
      <c r="F31" s="74"/>
      <c r="G31" s="75"/>
      <c r="H31" s="75"/>
      <c r="I31" s="75"/>
      <c r="J31" s="76"/>
    </row>
    <row r="32" spans="1:10" x14ac:dyDescent="0.35">
      <c r="A32" s="84" t="s">
        <v>29</v>
      </c>
      <c r="B32" s="85">
        <v>68173</v>
      </c>
      <c r="C32" s="85">
        <v>74133</v>
      </c>
      <c r="D32" s="304">
        <v>18095</v>
      </c>
      <c r="E32" s="234"/>
      <c r="F32" s="74"/>
      <c r="G32" s="75"/>
      <c r="H32" s="75"/>
      <c r="I32" s="75"/>
      <c r="J32" s="76">
        <v>0</v>
      </c>
    </row>
    <row r="33" spans="1:13" x14ac:dyDescent="0.35">
      <c r="A33" s="71" t="s">
        <v>30</v>
      </c>
      <c r="B33" s="73">
        <v>852</v>
      </c>
      <c r="C33" s="73">
        <v>345</v>
      </c>
      <c r="D33" s="304">
        <v>6717</v>
      </c>
      <c r="E33" s="234">
        <v>1050</v>
      </c>
      <c r="F33" s="74">
        <v>6000</v>
      </c>
      <c r="G33" s="75">
        <f>F33*105%</f>
        <v>6300</v>
      </c>
      <c r="H33" s="75">
        <f t="shared" ref="H33:I33" si="6">G33*105%</f>
        <v>6615</v>
      </c>
      <c r="I33" s="75">
        <f t="shared" si="6"/>
        <v>6945.75</v>
      </c>
      <c r="J33" s="76">
        <v>5000</v>
      </c>
    </row>
    <row r="34" spans="1:13" x14ac:dyDescent="0.35">
      <c r="A34" s="71" t="s">
        <v>31</v>
      </c>
      <c r="B34" s="72">
        <f t="shared" ref="B34:D34" si="7">B32+B33</f>
        <v>69025</v>
      </c>
      <c r="C34" s="72">
        <f t="shared" si="7"/>
        <v>74478</v>
      </c>
      <c r="D34" s="72">
        <f t="shared" si="7"/>
        <v>24812</v>
      </c>
      <c r="E34" s="301">
        <v>1050</v>
      </c>
      <c r="F34" s="86">
        <v>6000</v>
      </c>
      <c r="G34" s="80">
        <f t="shared" ref="G34:H34" si="8">G33</f>
        <v>6300</v>
      </c>
      <c r="H34" s="80">
        <f t="shared" si="8"/>
        <v>6615</v>
      </c>
      <c r="I34" s="80">
        <v>150</v>
      </c>
      <c r="J34" s="87">
        <v>5000</v>
      </c>
    </row>
    <row r="35" spans="1:13" x14ac:dyDescent="0.35">
      <c r="A35" s="71" t="s">
        <v>32</v>
      </c>
      <c r="B35" s="72">
        <f t="shared" ref="B35:D35" si="9">B30-B34</f>
        <v>-30280</v>
      </c>
      <c r="C35" s="72">
        <f t="shared" si="9"/>
        <v>-31915</v>
      </c>
      <c r="D35" s="72">
        <f t="shared" si="9"/>
        <v>7183</v>
      </c>
      <c r="E35" s="236">
        <f>E30-E34</f>
        <v>45275</v>
      </c>
      <c r="F35" s="79">
        <f>F30-F34</f>
        <v>40825</v>
      </c>
      <c r="G35" s="244">
        <f t="shared" ref="G35:I35" si="10">G30-G34</f>
        <v>42766.25</v>
      </c>
      <c r="H35" s="244">
        <f t="shared" si="10"/>
        <v>44904.5625</v>
      </c>
      <c r="I35" s="244">
        <f t="shared" si="10"/>
        <v>53945.540625000001</v>
      </c>
      <c r="J35" s="309">
        <f>J30-J34</f>
        <v>49995</v>
      </c>
    </row>
    <row r="36" spans="1:13" x14ac:dyDescent="0.35">
      <c r="A36" s="71" t="s">
        <v>33</v>
      </c>
      <c r="B36" s="72">
        <f t="shared" ref="B36:I36" si="11">(B35+B6)</f>
        <v>213824</v>
      </c>
      <c r="C36" s="72">
        <f t="shared" si="11"/>
        <v>205867</v>
      </c>
      <c r="D36" s="72">
        <f t="shared" si="11"/>
        <v>290459</v>
      </c>
      <c r="E36" s="236">
        <f t="shared" si="11"/>
        <v>359025</v>
      </c>
      <c r="F36" s="79">
        <f>(F35+F6)</f>
        <v>382872</v>
      </c>
      <c r="G36" s="80">
        <f t="shared" si="11"/>
        <v>411725.6</v>
      </c>
      <c r="H36" s="80">
        <f t="shared" si="11"/>
        <v>432311.88</v>
      </c>
      <c r="I36" s="80">
        <f t="shared" si="11"/>
        <v>460723.22400000005</v>
      </c>
      <c r="J36" s="314">
        <f>(J35+J6)</f>
        <v>403995</v>
      </c>
    </row>
    <row r="37" spans="1:13" x14ac:dyDescent="0.35">
      <c r="A37" s="71" t="s">
        <v>166</v>
      </c>
      <c r="B37" s="73"/>
      <c r="C37" s="73"/>
      <c r="D37" s="297"/>
      <c r="E37" s="302"/>
      <c r="F37" s="79"/>
      <c r="G37" s="80"/>
      <c r="H37" s="80"/>
      <c r="I37" s="80"/>
      <c r="J37" s="246"/>
    </row>
    <row r="38" spans="1:13" x14ac:dyDescent="0.35">
      <c r="A38" s="71" t="s">
        <v>34</v>
      </c>
      <c r="B38" s="73">
        <v>1100</v>
      </c>
      <c r="C38" s="73"/>
      <c r="D38" s="306">
        <v>1100</v>
      </c>
      <c r="E38" s="298">
        <v>1100</v>
      </c>
      <c r="F38" s="74">
        <v>1100</v>
      </c>
      <c r="G38" s="75">
        <f>F38*105%</f>
        <v>1155</v>
      </c>
      <c r="H38" s="75">
        <f>G38*105%</f>
        <v>1212.75</v>
      </c>
      <c r="I38" s="75">
        <f>H38*105%</f>
        <v>1273.3875</v>
      </c>
      <c r="J38" s="247">
        <v>1100</v>
      </c>
    </row>
    <row r="39" spans="1:13" x14ac:dyDescent="0.35">
      <c r="A39" s="71" t="s">
        <v>35</v>
      </c>
      <c r="B39" s="73">
        <v>1179</v>
      </c>
      <c r="C39" s="73">
        <v>5000</v>
      </c>
      <c r="D39" s="306">
        <v>3000</v>
      </c>
      <c r="E39" s="298">
        <v>6000</v>
      </c>
      <c r="F39" s="74">
        <v>6000</v>
      </c>
      <c r="G39" s="75">
        <f t="shared" ref="G39:I41" si="12">F39*105%</f>
        <v>6300</v>
      </c>
      <c r="H39" s="75">
        <f t="shared" si="12"/>
        <v>6615</v>
      </c>
      <c r="I39" s="75">
        <f t="shared" si="12"/>
        <v>6945.75</v>
      </c>
      <c r="J39" s="247">
        <v>6000</v>
      </c>
    </row>
    <row r="40" spans="1:13" x14ac:dyDescent="0.35">
      <c r="A40" s="71" t="s">
        <v>36</v>
      </c>
      <c r="B40" s="73">
        <v>4452</v>
      </c>
      <c r="C40" s="73">
        <v>3500</v>
      </c>
      <c r="D40" s="306">
        <v>7500</v>
      </c>
      <c r="E40" s="298">
        <v>8000</v>
      </c>
      <c r="F40" s="74">
        <v>8000</v>
      </c>
      <c r="G40" s="75">
        <f t="shared" si="12"/>
        <v>8400</v>
      </c>
      <c r="H40" s="75">
        <f t="shared" si="12"/>
        <v>8820</v>
      </c>
      <c r="I40" s="75">
        <f t="shared" si="12"/>
        <v>9261</v>
      </c>
      <c r="J40" s="247">
        <v>8000</v>
      </c>
    </row>
    <row r="41" spans="1:13" x14ac:dyDescent="0.35">
      <c r="A41" s="71" t="s">
        <v>37</v>
      </c>
      <c r="B41" s="73">
        <v>1125</v>
      </c>
      <c r="C41" s="73">
        <v>4250</v>
      </c>
      <c r="D41" s="306">
        <v>2000</v>
      </c>
      <c r="E41" s="298">
        <v>5000</v>
      </c>
      <c r="F41" s="74">
        <v>5000</v>
      </c>
      <c r="G41" s="75">
        <f t="shared" si="12"/>
        <v>5250</v>
      </c>
      <c r="H41" s="75">
        <f t="shared" si="12"/>
        <v>5512.5</v>
      </c>
      <c r="I41" s="75">
        <f t="shared" si="12"/>
        <v>5788.125</v>
      </c>
      <c r="J41" s="247">
        <v>5000</v>
      </c>
    </row>
    <row r="42" spans="1:13" x14ac:dyDescent="0.35">
      <c r="A42" s="71" t="s">
        <v>38</v>
      </c>
      <c r="B42" s="73">
        <v>2470</v>
      </c>
      <c r="C42" s="73">
        <v>1800</v>
      </c>
      <c r="D42" s="307">
        <v>2560</v>
      </c>
      <c r="E42" s="303">
        <v>2500</v>
      </c>
      <c r="F42" s="88">
        <v>2500</v>
      </c>
      <c r="G42" s="75">
        <f>F42*105%</f>
        <v>2625</v>
      </c>
      <c r="H42" s="75">
        <f>G42*105%</f>
        <v>2756.25</v>
      </c>
      <c r="I42" s="75">
        <f>H42*105%</f>
        <v>2894.0625</v>
      </c>
      <c r="J42" s="248">
        <v>2500</v>
      </c>
      <c r="K42" s="312"/>
    </row>
    <row r="43" spans="1:13" x14ac:dyDescent="0.35">
      <c r="A43" s="71" t="s">
        <v>26</v>
      </c>
      <c r="B43" s="73">
        <v>19342</v>
      </c>
      <c r="C43" s="73">
        <v>25000</v>
      </c>
      <c r="D43" s="306">
        <v>25004</v>
      </c>
      <c r="E43" s="298">
        <v>26250</v>
      </c>
      <c r="F43" s="74">
        <v>26250</v>
      </c>
      <c r="G43" s="75">
        <f>F43*105%</f>
        <v>27562.5</v>
      </c>
      <c r="H43" s="75">
        <f>G43*105%</f>
        <v>28940.625</v>
      </c>
      <c r="I43" s="75">
        <f t="shared" ref="I43" si="13">H43*105%</f>
        <v>30387.65625</v>
      </c>
      <c r="J43" s="310">
        <v>26250</v>
      </c>
    </row>
    <row r="44" spans="1:13" s="60" customFormat="1" ht="13" x14ac:dyDescent="0.3">
      <c r="A44" s="274" t="s">
        <v>89</v>
      </c>
      <c r="B44" s="117">
        <v>7683</v>
      </c>
      <c r="C44" s="117">
        <v>6370</v>
      </c>
      <c r="D44" s="111">
        <v>6108</v>
      </c>
      <c r="E44" s="275">
        <v>3000</v>
      </c>
      <c r="F44" s="118">
        <v>6000</v>
      </c>
      <c r="G44" s="276">
        <f>F44*105%</f>
        <v>6300</v>
      </c>
      <c r="H44" s="276">
        <f>G44*105%</f>
        <v>6615</v>
      </c>
      <c r="I44" s="276">
        <f>H44*105%</f>
        <v>6945.75</v>
      </c>
      <c r="J44" s="119">
        <v>6000</v>
      </c>
      <c r="K44" s="63"/>
      <c r="L44" s="63"/>
      <c r="M44" s="63"/>
    </row>
    <row r="45" spans="1:13" x14ac:dyDescent="0.35">
      <c r="A45" s="71" t="s">
        <v>39</v>
      </c>
      <c r="B45" s="73">
        <v>14921</v>
      </c>
      <c r="C45" s="73">
        <f>C38+C39+C40+C41+C42+C43</f>
        <v>39550</v>
      </c>
      <c r="D45" s="73">
        <f>D38+D39+D40+D41+D42+D43</f>
        <v>41164</v>
      </c>
      <c r="E45" s="236">
        <f>SUM(E38:E44)</f>
        <v>51850</v>
      </c>
      <c r="F45" s="79">
        <f t="shared" ref="F45:I45" si="14">SUM(F38:F44)</f>
        <v>54850</v>
      </c>
      <c r="G45" s="80">
        <f t="shared" si="14"/>
        <v>57592.5</v>
      </c>
      <c r="H45" s="80">
        <f t="shared" si="14"/>
        <v>60472.125</v>
      </c>
      <c r="I45" s="80">
        <f t="shared" si="14"/>
        <v>63495.731249999997</v>
      </c>
      <c r="J45" s="314">
        <f>SUM(J38:J44)</f>
        <v>54850</v>
      </c>
    </row>
    <row r="46" spans="1:13" x14ac:dyDescent="0.35">
      <c r="A46" s="89"/>
      <c r="B46" s="245"/>
      <c r="C46" s="245"/>
      <c r="D46" s="245"/>
      <c r="E46" s="90"/>
      <c r="F46" s="90"/>
      <c r="G46" s="91"/>
      <c r="H46" s="91"/>
      <c r="I46" s="91"/>
      <c r="J46" s="249"/>
    </row>
    <row r="47" spans="1:13" x14ac:dyDescent="0.35">
      <c r="A47" s="89"/>
      <c r="B47" s="245"/>
      <c r="C47" s="245"/>
      <c r="D47" s="245"/>
      <c r="E47" s="90"/>
      <c r="F47" s="90"/>
      <c r="G47" s="91"/>
      <c r="H47" s="91"/>
      <c r="I47" s="91"/>
      <c r="J47" s="249"/>
    </row>
    <row r="48" spans="1:13" x14ac:dyDescent="0.35">
      <c r="B48" s="62"/>
      <c r="C48" s="62"/>
      <c r="D48" s="62"/>
    </row>
    <row r="49" spans="1:4" x14ac:dyDescent="0.35">
      <c r="A49" s="1"/>
      <c r="B49" s="62"/>
      <c r="C49" s="62"/>
      <c r="D49" s="62"/>
    </row>
    <row r="50" spans="1:4" x14ac:dyDescent="0.35">
      <c r="B50" s="62"/>
      <c r="C50" s="62"/>
      <c r="D50" s="62"/>
    </row>
    <row r="51" spans="1:4" x14ac:dyDescent="0.35">
      <c r="A51" s="96"/>
      <c r="B51" s="97"/>
      <c r="C51" s="97"/>
      <c r="D51" s="97"/>
    </row>
    <row r="52" spans="1:4" x14ac:dyDescent="0.35">
      <c r="A52" s="96"/>
      <c r="B52" s="97"/>
      <c r="C52" s="97"/>
      <c r="D52" s="97"/>
    </row>
    <row r="53" spans="1:4" x14ac:dyDescent="0.35">
      <c r="A53" s="96"/>
      <c r="B53" s="97"/>
      <c r="C53" s="97"/>
      <c r="D53" s="97"/>
    </row>
    <row r="54" spans="1:4" x14ac:dyDescent="0.35">
      <c r="B54" s="62"/>
      <c r="C54" s="62"/>
      <c r="D54" s="62"/>
    </row>
    <row r="55" spans="1:4" x14ac:dyDescent="0.35">
      <c r="A55" s="98"/>
      <c r="B55" s="99"/>
      <c r="C55" s="99"/>
      <c r="D55" s="99"/>
    </row>
    <row r="56" spans="1:4" x14ac:dyDescent="0.35">
      <c r="A56" s="100"/>
      <c r="B56" s="101"/>
      <c r="C56" s="101"/>
      <c r="D56" s="101"/>
    </row>
    <row r="57" spans="1:4" x14ac:dyDescent="0.35">
      <c r="A57" s="96"/>
      <c r="B57" s="97"/>
      <c r="C57" s="97"/>
      <c r="D57" s="97"/>
    </row>
    <row r="58" spans="1:4" x14ac:dyDescent="0.35">
      <c r="A58" s="96"/>
      <c r="B58" s="97"/>
      <c r="C58" s="97"/>
      <c r="D58" s="97"/>
    </row>
    <row r="59" spans="1:4" x14ac:dyDescent="0.35">
      <c r="A59" s="96"/>
      <c r="B59" s="102"/>
      <c r="C59" s="102"/>
      <c r="D59" s="102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1:K19"/>
  <sheetViews>
    <sheetView zoomScaleNormal="100" workbookViewId="0">
      <selection activeCell="J8" sqref="J8"/>
    </sheetView>
  </sheetViews>
  <sheetFormatPr defaultColWidth="9.1796875" defaultRowHeight="12.5" x14ac:dyDescent="0.25"/>
  <cols>
    <col min="1" max="1" width="18" style="1" customWidth="1"/>
    <col min="2" max="4" width="10.453125" style="2" customWidth="1"/>
    <col min="5" max="5" width="9.1796875" style="34"/>
    <col min="6" max="6" width="9.81640625" style="3" customWidth="1"/>
    <col min="7" max="7" width="12.453125" style="4" customWidth="1"/>
    <col min="8" max="8" width="10" style="4" customWidth="1"/>
    <col min="9" max="9" width="11.26953125" style="4" customWidth="1"/>
    <col min="10" max="10" width="12.54296875" style="5" customWidth="1"/>
    <col min="11" max="11" width="14" style="1" customWidth="1"/>
    <col min="12" max="256" width="9.1796875" style="1"/>
    <col min="257" max="257" width="18" style="1" customWidth="1"/>
    <col min="258" max="260" width="10.453125" style="1" customWidth="1"/>
    <col min="261" max="261" width="9.1796875" style="1"/>
    <col min="262" max="262" width="9.81640625" style="1" customWidth="1"/>
    <col min="263" max="263" width="12.453125" style="1" customWidth="1"/>
    <col min="264" max="264" width="10" style="1" customWidth="1"/>
    <col min="265" max="265" width="11.26953125" style="1" customWidth="1"/>
    <col min="266" max="266" width="12.54296875" style="1" customWidth="1"/>
    <col min="267" max="267" width="14" style="1" customWidth="1"/>
    <col min="268" max="512" width="9.1796875" style="1"/>
    <col min="513" max="513" width="18" style="1" customWidth="1"/>
    <col min="514" max="516" width="10.453125" style="1" customWidth="1"/>
    <col min="517" max="517" width="9.1796875" style="1"/>
    <col min="518" max="518" width="9.81640625" style="1" customWidth="1"/>
    <col min="519" max="519" width="12.453125" style="1" customWidth="1"/>
    <col min="520" max="520" width="10" style="1" customWidth="1"/>
    <col min="521" max="521" width="11.26953125" style="1" customWidth="1"/>
    <col min="522" max="522" width="12.54296875" style="1" customWidth="1"/>
    <col min="523" max="523" width="14" style="1" customWidth="1"/>
    <col min="524" max="768" width="9.1796875" style="1"/>
    <col min="769" max="769" width="18" style="1" customWidth="1"/>
    <col min="770" max="772" width="10.453125" style="1" customWidth="1"/>
    <col min="773" max="773" width="9.1796875" style="1"/>
    <col min="774" max="774" width="9.81640625" style="1" customWidth="1"/>
    <col min="775" max="775" width="12.453125" style="1" customWidth="1"/>
    <col min="776" max="776" width="10" style="1" customWidth="1"/>
    <col min="777" max="777" width="11.26953125" style="1" customWidth="1"/>
    <col min="778" max="778" width="12.54296875" style="1" customWidth="1"/>
    <col min="779" max="779" width="14" style="1" customWidth="1"/>
    <col min="780" max="1024" width="9.1796875" style="1"/>
    <col min="1025" max="1025" width="18" style="1" customWidth="1"/>
    <col min="1026" max="1028" width="10.453125" style="1" customWidth="1"/>
    <col min="1029" max="1029" width="9.1796875" style="1"/>
    <col min="1030" max="1030" width="9.81640625" style="1" customWidth="1"/>
    <col min="1031" max="1031" width="12.453125" style="1" customWidth="1"/>
    <col min="1032" max="1032" width="10" style="1" customWidth="1"/>
    <col min="1033" max="1033" width="11.26953125" style="1" customWidth="1"/>
    <col min="1034" max="1034" width="12.54296875" style="1" customWidth="1"/>
    <col min="1035" max="1035" width="14" style="1" customWidth="1"/>
    <col min="1036" max="1280" width="9.1796875" style="1"/>
    <col min="1281" max="1281" width="18" style="1" customWidth="1"/>
    <col min="1282" max="1284" width="10.453125" style="1" customWidth="1"/>
    <col min="1285" max="1285" width="9.1796875" style="1"/>
    <col min="1286" max="1286" width="9.81640625" style="1" customWidth="1"/>
    <col min="1287" max="1287" width="12.453125" style="1" customWidth="1"/>
    <col min="1288" max="1288" width="10" style="1" customWidth="1"/>
    <col min="1289" max="1289" width="11.26953125" style="1" customWidth="1"/>
    <col min="1290" max="1290" width="12.54296875" style="1" customWidth="1"/>
    <col min="1291" max="1291" width="14" style="1" customWidth="1"/>
    <col min="1292" max="1536" width="9.1796875" style="1"/>
    <col min="1537" max="1537" width="18" style="1" customWidth="1"/>
    <col min="1538" max="1540" width="10.453125" style="1" customWidth="1"/>
    <col min="1541" max="1541" width="9.1796875" style="1"/>
    <col min="1542" max="1542" width="9.81640625" style="1" customWidth="1"/>
    <col min="1543" max="1543" width="12.453125" style="1" customWidth="1"/>
    <col min="1544" max="1544" width="10" style="1" customWidth="1"/>
    <col min="1545" max="1545" width="11.26953125" style="1" customWidth="1"/>
    <col min="1546" max="1546" width="12.54296875" style="1" customWidth="1"/>
    <col min="1547" max="1547" width="14" style="1" customWidth="1"/>
    <col min="1548" max="1792" width="9.1796875" style="1"/>
    <col min="1793" max="1793" width="18" style="1" customWidth="1"/>
    <col min="1794" max="1796" width="10.453125" style="1" customWidth="1"/>
    <col min="1797" max="1797" width="9.1796875" style="1"/>
    <col min="1798" max="1798" width="9.81640625" style="1" customWidth="1"/>
    <col min="1799" max="1799" width="12.453125" style="1" customWidth="1"/>
    <col min="1800" max="1800" width="10" style="1" customWidth="1"/>
    <col min="1801" max="1801" width="11.26953125" style="1" customWidth="1"/>
    <col min="1802" max="1802" width="12.54296875" style="1" customWidth="1"/>
    <col min="1803" max="1803" width="14" style="1" customWidth="1"/>
    <col min="1804" max="2048" width="9.1796875" style="1"/>
    <col min="2049" max="2049" width="18" style="1" customWidth="1"/>
    <col min="2050" max="2052" width="10.453125" style="1" customWidth="1"/>
    <col min="2053" max="2053" width="9.1796875" style="1"/>
    <col min="2054" max="2054" width="9.81640625" style="1" customWidth="1"/>
    <col min="2055" max="2055" width="12.453125" style="1" customWidth="1"/>
    <col min="2056" max="2056" width="10" style="1" customWidth="1"/>
    <col min="2057" max="2057" width="11.26953125" style="1" customWidth="1"/>
    <col min="2058" max="2058" width="12.54296875" style="1" customWidth="1"/>
    <col min="2059" max="2059" width="14" style="1" customWidth="1"/>
    <col min="2060" max="2304" width="9.1796875" style="1"/>
    <col min="2305" max="2305" width="18" style="1" customWidth="1"/>
    <col min="2306" max="2308" width="10.453125" style="1" customWidth="1"/>
    <col min="2309" max="2309" width="9.1796875" style="1"/>
    <col min="2310" max="2310" width="9.81640625" style="1" customWidth="1"/>
    <col min="2311" max="2311" width="12.453125" style="1" customWidth="1"/>
    <col min="2312" max="2312" width="10" style="1" customWidth="1"/>
    <col min="2313" max="2313" width="11.26953125" style="1" customWidth="1"/>
    <col min="2314" max="2314" width="12.54296875" style="1" customWidth="1"/>
    <col min="2315" max="2315" width="14" style="1" customWidth="1"/>
    <col min="2316" max="2560" width="9.1796875" style="1"/>
    <col min="2561" max="2561" width="18" style="1" customWidth="1"/>
    <col min="2562" max="2564" width="10.453125" style="1" customWidth="1"/>
    <col min="2565" max="2565" width="9.1796875" style="1"/>
    <col min="2566" max="2566" width="9.81640625" style="1" customWidth="1"/>
    <col min="2567" max="2567" width="12.453125" style="1" customWidth="1"/>
    <col min="2568" max="2568" width="10" style="1" customWidth="1"/>
    <col min="2569" max="2569" width="11.26953125" style="1" customWidth="1"/>
    <col min="2570" max="2570" width="12.54296875" style="1" customWidth="1"/>
    <col min="2571" max="2571" width="14" style="1" customWidth="1"/>
    <col min="2572" max="2816" width="9.1796875" style="1"/>
    <col min="2817" max="2817" width="18" style="1" customWidth="1"/>
    <col min="2818" max="2820" width="10.453125" style="1" customWidth="1"/>
    <col min="2821" max="2821" width="9.1796875" style="1"/>
    <col min="2822" max="2822" width="9.81640625" style="1" customWidth="1"/>
    <col min="2823" max="2823" width="12.453125" style="1" customWidth="1"/>
    <col min="2824" max="2824" width="10" style="1" customWidth="1"/>
    <col min="2825" max="2825" width="11.26953125" style="1" customWidth="1"/>
    <col min="2826" max="2826" width="12.54296875" style="1" customWidth="1"/>
    <col min="2827" max="2827" width="14" style="1" customWidth="1"/>
    <col min="2828" max="3072" width="9.1796875" style="1"/>
    <col min="3073" max="3073" width="18" style="1" customWidth="1"/>
    <col min="3074" max="3076" width="10.453125" style="1" customWidth="1"/>
    <col min="3077" max="3077" width="9.1796875" style="1"/>
    <col min="3078" max="3078" width="9.81640625" style="1" customWidth="1"/>
    <col min="3079" max="3079" width="12.453125" style="1" customWidth="1"/>
    <col min="3080" max="3080" width="10" style="1" customWidth="1"/>
    <col min="3081" max="3081" width="11.26953125" style="1" customWidth="1"/>
    <col min="3082" max="3082" width="12.54296875" style="1" customWidth="1"/>
    <col min="3083" max="3083" width="14" style="1" customWidth="1"/>
    <col min="3084" max="3328" width="9.1796875" style="1"/>
    <col min="3329" max="3329" width="18" style="1" customWidth="1"/>
    <col min="3330" max="3332" width="10.453125" style="1" customWidth="1"/>
    <col min="3333" max="3333" width="9.1796875" style="1"/>
    <col min="3334" max="3334" width="9.81640625" style="1" customWidth="1"/>
    <col min="3335" max="3335" width="12.453125" style="1" customWidth="1"/>
    <col min="3336" max="3336" width="10" style="1" customWidth="1"/>
    <col min="3337" max="3337" width="11.26953125" style="1" customWidth="1"/>
    <col min="3338" max="3338" width="12.54296875" style="1" customWidth="1"/>
    <col min="3339" max="3339" width="14" style="1" customWidth="1"/>
    <col min="3340" max="3584" width="9.1796875" style="1"/>
    <col min="3585" max="3585" width="18" style="1" customWidth="1"/>
    <col min="3586" max="3588" width="10.453125" style="1" customWidth="1"/>
    <col min="3589" max="3589" width="9.1796875" style="1"/>
    <col min="3590" max="3590" width="9.81640625" style="1" customWidth="1"/>
    <col min="3591" max="3591" width="12.453125" style="1" customWidth="1"/>
    <col min="3592" max="3592" width="10" style="1" customWidth="1"/>
    <col min="3593" max="3593" width="11.26953125" style="1" customWidth="1"/>
    <col min="3594" max="3594" width="12.54296875" style="1" customWidth="1"/>
    <col min="3595" max="3595" width="14" style="1" customWidth="1"/>
    <col min="3596" max="3840" width="9.1796875" style="1"/>
    <col min="3841" max="3841" width="18" style="1" customWidth="1"/>
    <col min="3842" max="3844" width="10.453125" style="1" customWidth="1"/>
    <col min="3845" max="3845" width="9.1796875" style="1"/>
    <col min="3846" max="3846" width="9.81640625" style="1" customWidth="1"/>
    <col min="3847" max="3847" width="12.453125" style="1" customWidth="1"/>
    <col min="3848" max="3848" width="10" style="1" customWidth="1"/>
    <col min="3849" max="3849" width="11.26953125" style="1" customWidth="1"/>
    <col min="3850" max="3850" width="12.54296875" style="1" customWidth="1"/>
    <col min="3851" max="3851" width="14" style="1" customWidth="1"/>
    <col min="3852" max="4096" width="9.1796875" style="1"/>
    <col min="4097" max="4097" width="18" style="1" customWidth="1"/>
    <col min="4098" max="4100" width="10.453125" style="1" customWidth="1"/>
    <col min="4101" max="4101" width="9.1796875" style="1"/>
    <col min="4102" max="4102" width="9.81640625" style="1" customWidth="1"/>
    <col min="4103" max="4103" width="12.453125" style="1" customWidth="1"/>
    <col min="4104" max="4104" width="10" style="1" customWidth="1"/>
    <col min="4105" max="4105" width="11.26953125" style="1" customWidth="1"/>
    <col min="4106" max="4106" width="12.54296875" style="1" customWidth="1"/>
    <col min="4107" max="4107" width="14" style="1" customWidth="1"/>
    <col min="4108" max="4352" width="9.1796875" style="1"/>
    <col min="4353" max="4353" width="18" style="1" customWidth="1"/>
    <col min="4354" max="4356" width="10.453125" style="1" customWidth="1"/>
    <col min="4357" max="4357" width="9.1796875" style="1"/>
    <col min="4358" max="4358" width="9.81640625" style="1" customWidth="1"/>
    <col min="4359" max="4359" width="12.453125" style="1" customWidth="1"/>
    <col min="4360" max="4360" width="10" style="1" customWidth="1"/>
    <col min="4361" max="4361" width="11.26953125" style="1" customWidth="1"/>
    <col min="4362" max="4362" width="12.54296875" style="1" customWidth="1"/>
    <col min="4363" max="4363" width="14" style="1" customWidth="1"/>
    <col min="4364" max="4608" width="9.1796875" style="1"/>
    <col min="4609" max="4609" width="18" style="1" customWidth="1"/>
    <col min="4610" max="4612" width="10.453125" style="1" customWidth="1"/>
    <col min="4613" max="4613" width="9.1796875" style="1"/>
    <col min="4614" max="4614" width="9.81640625" style="1" customWidth="1"/>
    <col min="4615" max="4615" width="12.453125" style="1" customWidth="1"/>
    <col min="4616" max="4616" width="10" style="1" customWidth="1"/>
    <col min="4617" max="4617" width="11.26953125" style="1" customWidth="1"/>
    <col min="4618" max="4618" width="12.54296875" style="1" customWidth="1"/>
    <col min="4619" max="4619" width="14" style="1" customWidth="1"/>
    <col min="4620" max="4864" width="9.1796875" style="1"/>
    <col min="4865" max="4865" width="18" style="1" customWidth="1"/>
    <col min="4866" max="4868" width="10.453125" style="1" customWidth="1"/>
    <col min="4869" max="4869" width="9.1796875" style="1"/>
    <col min="4870" max="4870" width="9.81640625" style="1" customWidth="1"/>
    <col min="4871" max="4871" width="12.453125" style="1" customWidth="1"/>
    <col min="4872" max="4872" width="10" style="1" customWidth="1"/>
    <col min="4873" max="4873" width="11.26953125" style="1" customWidth="1"/>
    <col min="4874" max="4874" width="12.54296875" style="1" customWidth="1"/>
    <col min="4875" max="4875" width="14" style="1" customWidth="1"/>
    <col min="4876" max="5120" width="9.1796875" style="1"/>
    <col min="5121" max="5121" width="18" style="1" customWidth="1"/>
    <col min="5122" max="5124" width="10.453125" style="1" customWidth="1"/>
    <col min="5125" max="5125" width="9.1796875" style="1"/>
    <col min="5126" max="5126" width="9.81640625" style="1" customWidth="1"/>
    <col min="5127" max="5127" width="12.453125" style="1" customWidth="1"/>
    <col min="5128" max="5128" width="10" style="1" customWidth="1"/>
    <col min="5129" max="5129" width="11.26953125" style="1" customWidth="1"/>
    <col min="5130" max="5130" width="12.54296875" style="1" customWidth="1"/>
    <col min="5131" max="5131" width="14" style="1" customWidth="1"/>
    <col min="5132" max="5376" width="9.1796875" style="1"/>
    <col min="5377" max="5377" width="18" style="1" customWidth="1"/>
    <col min="5378" max="5380" width="10.453125" style="1" customWidth="1"/>
    <col min="5381" max="5381" width="9.1796875" style="1"/>
    <col min="5382" max="5382" width="9.81640625" style="1" customWidth="1"/>
    <col min="5383" max="5383" width="12.453125" style="1" customWidth="1"/>
    <col min="5384" max="5384" width="10" style="1" customWidth="1"/>
    <col min="5385" max="5385" width="11.26953125" style="1" customWidth="1"/>
    <col min="5386" max="5386" width="12.54296875" style="1" customWidth="1"/>
    <col min="5387" max="5387" width="14" style="1" customWidth="1"/>
    <col min="5388" max="5632" width="9.1796875" style="1"/>
    <col min="5633" max="5633" width="18" style="1" customWidth="1"/>
    <col min="5634" max="5636" width="10.453125" style="1" customWidth="1"/>
    <col min="5637" max="5637" width="9.1796875" style="1"/>
    <col min="5638" max="5638" width="9.81640625" style="1" customWidth="1"/>
    <col min="5639" max="5639" width="12.453125" style="1" customWidth="1"/>
    <col min="5640" max="5640" width="10" style="1" customWidth="1"/>
    <col min="5641" max="5641" width="11.26953125" style="1" customWidth="1"/>
    <col min="5642" max="5642" width="12.54296875" style="1" customWidth="1"/>
    <col min="5643" max="5643" width="14" style="1" customWidth="1"/>
    <col min="5644" max="5888" width="9.1796875" style="1"/>
    <col min="5889" max="5889" width="18" style="1" customWidth="1"/>
    <col min="5890" max="5892" width="10.453125" style="1" customWidth="1"/>
    <col min="5893" max="5893" width="9.1796875" style="1"/>
    <col min="5894" max="5894" width="9.81640625" style="1" customWidth="1"/>
    <col min="5895" max="5895" width="12.453125" style="1" customWidth="1"/>
    <col min="5896" max="5896" width="10" style="1" customWidth="1"/>
    <col min="5897" max="5897" width="11.26953125" style="1" customWidth="1"/>
    <col min="5898" max="5898" width="12.54296875" style="1" customWidth="1"/>
    <col min="5899" max="5899" width="14" style="1" customWidth="1"/>
    <col min="5900" max="6144" width="9.1796875" style="1"/>
    <col min="6145" max="6145" width="18" style="1" customWidth="1"/>
    <col min="6146" max="6148" width="10.453125" style="1" customWidth="1"/>
    <col min="6149" max="6149" width="9.1796875" style="1"/>
    <col min="6150" max="6150" width="9.81640625" style="1" customWidth="1"/>
    <col min="6151" max="6151" width="12.453125" style="1" customWidth="1"/>
    <col min="6152" max="6152" width="10" style="1" customWidth="1"/>
    <col min="6153" max="6153" width="11.26953125" style="1" customWidth="1"/>
    <col min="6154" max="6154" width="12.54296875" style="1" customWidth="1"/>
    <col min="6155" max="6155" width="14" style="1" customWidth="1"/>
    <col min="6156" max="6400" width="9.1796875" style="1"/>
    <col min="6401" max="6401" width="18" style="1" customWidth="1"/>
    <col min="6402" max="6404" width="10.453125" style="1" customWidth="1"/>
    <col min="6405" max="6405" width="9.1796875" style="1"/>
    <col min="6406" max="6406" width="9.81640625" style="1" customWidth="1"/>
    <col min="6407" max="6407" width="12.453125" style="1" customWidth="1"/>
    <col min="6408" max="6408" width="10" style="1" customWidth="1"/>
    <col min="6409" max="6409" width="11.26953125" style="1" customWidth="1"/>
    <col min="6410" max="6410" width="12.54296875" style="1" customWidth="1"/>
    <col min="6411" max="6411" width="14" style="1" customWidth="1"/>
    <col min="6412" max="6656" width="9.1796875" style="1"/>
    <col min="6657" max="6657" width="18" style="1" customWidth="1"/>
    <col min="6658" max="6660" width="10.453125" style="1" customWidth="1"/>
    <col min="6661" max="6661" width="9.1796875" style="1"/>
    <col min="6662" max="6662" width="9.81640625" style="1" customWidth="1"/>
    <col min="6663" max="6663" width="12.453125" style="1" customWidth="1"/>
    <col min="6664" max="6664" width="10" style="1" customWidth="1"/>
    <col min="6665" max="6665" width="11.26953125" style="1" customWidth="1"/>
    <col min="6666" max="6666" width="12.54296875" style="1" customWidth="1"/>
    <col min="6667" max="6667" width="14" style="1" customWidth="1"/>
    <col min="6668" max="6912" width="9.1796875" style="1"/>
    <col min="6913" max="6913" width="18" style="1" customWidth="1"/>
    <col min="6914" max="6916" width="10.453125" style="1" customWidth="1"/>
    <col min="6917" max="6917" width="9.1796875" style="1"/>
    <col min="6918" max="6918" width="9.81640625" style="1" customWidth="1"/>
    <col min="6919" max="6919" width="12.453125" style="1" customWidth="1"/>
    <col min="6920" max="6920" width="10" style="1" customWidth="1"/>
    <col min="6921" max="6921" width="11.26953125" style="1" customWidth="1"/>
    <col min="6922" max="6922" width="12.54296875" style="1" customWidth="1"/>
    <col min="6923" max="6923" width="14" style="1" customWidth="1"/>
    <col min="6924" max="7168" width="9.1796875" style="1"/>
    <col min="7169" max="7169" width="18" style="1" customWidth="1"/>
    <col min="7170" max="7172" width="10.453125" style="1" customWidth="1"/>
    <col min="7173" max="7173" width="9.1796875" style="1"/>
    <col min="7174" max="7174" width="9.81640625" style="1" customWidth="1"/>
    <col min="7175" max="7175" width="12.453125" style="1" customWidth="1"/>
    <col min="7176" max="7176" width="10" style="1" customWidth="1"/>
    <col min="7177" max="7177" width="11.26953125" style="1" customWidth="1"/>
    <col min="7178" max="7178" width="12.54296875" style="1" customWidth="1"/>
    <col min="7179" max="7179" width="14" style="1" customWidth="1"/>
    <col min="7180" max="7424" width="9.1796875" style="1"/>
    <col min="7425" max="7425" width="18" style="1" customWidth="1"/>
    <col min="7426" max="7428" width="10.453125" style="1" customWidth="1"/>
    <col min="7429" max="7429" width="9.1796875" style="1"/>
    <col min="7430" max="7430" width="9.81640625" style="1" customWidth="1"/>
    <col min="7431" max="7431" width="12.453125" style="1" customWidth="1"/>
    <col min="7432" max="7432" width="10" style="1" customWidth="1"/>
    <col min="7433" max="7433" width="11.26953125" style="1" customWidth="1"/>
    <col min="7434" max="7434" width="12.54296875" style="1" customWidth="1"/>
    <col min="7435" max="7435" width="14" style="1" customWidth="1"/>
    <col min="7436" max="7680" width="9.1796875" style="1"/>
    <col min="7681" max="7681" width="18" style="1" customWidth="1"/>
    <col min="7682" max="7684" width="10.453125" style="1" customWidth="1"/>
    <col min="7685" max="7685" width="9.1796875" style="1"/>
    <col min="7686" max="7686" width="9.81640625" style="1" customWidth="1"/>
    <col min="7687" max="7687" width="12.453125" style="1" customWidth="1"/>
    <col min="7688" max="7688" width="10" style="1" customWidth="1"/>
    <col min="7689" max="7689" width="11.26953125" style="1" customWidth="1"/>
    <col min="7690" max="7690" width="12.54296875" style="1" customWidth="1"/>
    <col min="7691" max="7691" width="14" style="1" customWidth="1"/>
    <col min="7692" max="7936" width="9.1796875" style="1"/>
    <col min="7937" max="7937" width="18" style="1" customWidth="1"/>
    <col min="7938" max="7940" width="10.453125" style="1" customWidth="1"/>
    <col min="7941" max="7941" width="9.1796875" style="1"/>
    <col min="7942" max="7942" width="9.81640625" style="1" customWidth="1"/>
    <col min="7943" max="7943" width="12.453125" style="1" customWidth="1"/>
    <col min="7944" max="7944" width="10" style="1" customWidth="1"/>
    <col min="7945" max="7945" width="11.26953125" style="1" customWidth="1"/>
    <col min="7946" max="7946" width="12.54296875" style="1" customWidth="1"/>
    <col min="7947" max="7947" width="14" style="1" customWidth="1"/>
    <col min="7948" max="8192" width="9.1796875" style="1"/>
    <col min="8193" max="8193" width="18" style="1" customWidth="1"/>
    <col min="8194" max="8196" width="10.453125" style="1" customWidth="1"/>
    <col min="8197" max="8197" width="9.1796875" style="1"/>
    <col min="8198" max="8198" width="9.81640625" style="1" customWidth="1"/>
    <col min="8199" max="8199" width="12.453125" style="1" customWidth="1"/>
    <col min="8200" max="8200" width="10" style="1" customWidth="1"/>
    <col min="8201" max="8201" width="11.26953125" style="1" customWidth="1"/>
    <col min="8202" max="8202" width="12.54296875" style="1" customWidth="1"/>
    <col min="8203" max="8203" width="14" style="1" customWidth="1"/>
    <col min="8204" max="8448" width="9.1796875" style="1"/>
    <col min="8449" max="8449" width="18" style="1" customWidth="1"/>
    <col min="8450" max="8452" width="10.453125" style="1" customWidth="1"/>
    <col min="8453" max="8453" width="9.1796875" style="1"/>
    <col min="8454" max="8454" width="9.81640625" style="1" customWidth="1"/>
    <col min="8455" max="8455" width="12.453125" style="1" customWidth="1"/>
    <col min="8456" max="8456" width="10" style="1" customWidth="1"/>
    <col min="8457" max="8457" width="11.26953125" style="1" customWidth="1"/>
    <col min="8458" max="8458" width="12.54296875" style="1" customWidth="1"/>
    <col min="8459" max="8459" width="14" style="1" customWidth="1"/>
    <col min="8460" max="8704" width="9.1796875" style="1"/>
    <col min="8705" max="8705" width="18" style="1" customWidth="1"/>
    <col min="8706" max="8708" width="10.453125" style="1" customWidth="1"/>
    <col min="8709" max="8709" width="9.1796875" style="1"/>
    <col min="8710" max="8710" width="9.81640625" style="1" customWidth="1"/>
    <col min="8711" max="8711" width="12.453125" style="1" customWidth="1"/>
    <col min="8712" max="8712" width="10" style="1" customWidth="1"/>
    <col min="8713" max="8713" width="11.26953125" style="1" customWidth="1"/>
    <col min="8714" max="8714" width="12.54296875" style="1" customWidth="1"/>
    <col min="8715" max="8715" width="14" style="1" customWidth="1"/>
    <col min="8716" max="8960" width="9.1796875" style="1"/>
    <col min="8961" max="8961" width="18" style="1" customWidth="1"/>
    <col min="8962" max="8964" width="10.453125" style="1" customWidth="1"/>
    <col min="8965" max="8965" width="9.1796875" style="1"/>
    <col min="8966" max="8966" width="9.81640625" style="1" customWidth="1"/>
    <col min="8967" max="8967" width="12.453125" style="1" customWidth="1"/>
    <col min="8968" max="8968" width="10" style="1" customWidth="1"/>
    <col min="8969" max="8969" width="11.26953125" style="1" customWidth="1"/>
    <col min="8970" max="8970" width="12.54296875" style="1" customWidth="1"/>
    <col min="8971" max="8971" width="14" style="1" customWidth="1"/>
    <col min="8972" max="9216" width="9.1796875" style="1"/>
    <col min="9217" max="9217" width="18" style="1" customWidth="1"/>
    <col min="9218" max="9220" width="10.453125" style="1" customWidth="1"/>
    <col min="9221" max="9221" width="9.1796875" style="1"/>
    <col min="9222" max="9222" width="9.81640625" style="1" customWidth="1"/>
    <col min="9223" max="9223" width="12.453125" style="1" customWidth="1"/>
    <col min="9224" max="9224" width="10" style="1" customWidth="1"/>
    <col min="9225" max="9225" width="11.26953125" style="1" customWidth="1"/>
    <col min="9226" max="9226" width="12.54296875" style="1" customWidth="1"/>
    <col min="9227" max="9227" width="14" style="1" customWidth="1"/>
    <col min="9228" max="9472" width="9.1796875" style="1"/>
    <col min="9473" max="9473" width="18" style="1" customWidth="1"/>
    <col min="9474" max="9476" width="10.453125" style="1" customWidth="1"/>
    <col min="9477" max="9477" width="9.1796875" style="1"/>
    <col min="9478" max="9478" width="9.81640625" style="1" customWidth="1"/>
    <col min="9479" max="9479" width="12.453125" style="1" customWidth="1"/>
    <col min="9480" max="9480" width="10" style="1" customWidth="1"/>
    <col min="9481" max="9481" width="11.26953125" style="1" customWidth="1"/>
    <col min="9482" max="9482" width="12.54296875" style="1" customWidth="1"/>
    <col min="9483" max="9483" width="14" style="1" customWidth="1"/>
    <col min="9484" max="9728" width="9.1796875" style="1"/>
    <col min="9729" max="9729" width="18" style="1" customWidth="1"/>
    <col min="9730" max="9732" width="10.453125" style="1" customWidth="1"/>
    <col min="9733" max="9733" width="9.1796875" style="1"/>
    <col min="9734" max="9734" width="9.81640625" style="1" customWidth="1"/>
    <col min="9735" max="9735" width="12.453125" style="1" customWidth="1"/>
    <col min="9736" max="9736" width="10" style="1" customWidth="1"/>
    <col min="9737" max="9737" width="11.26953125" style="1" customWidth="1"/>
    <col min="9738" max="9738" width="12.54296875" style="1" customWidth="1"/>
    <col min="9739" max="9739" width="14" style="1" customWidth="1"/>
    <col min="9740" max="9984" width="9.1796875" style="1"/>
    <col min="9985" max="9985" width="18" style="1" customWidth="1"/>
    <col min="9986" max="9988" width="10.453125" style="1" customWidth="1"/>
    <col min="9989" max="9989" width="9.1796875" style="1"/>
    <col min="9990" max="9990" width="9.81640625" style="1" customWidth="1"/>
    <col min="9991" max="9991" width="12.453125" style="1" customWidth="1"/>
    <col min="9992" max="9992" width="10" style="1" customWidth="1"/>
    <col min="9993" max="9993" width="11.26953125" style="1" customWidth="1"/>
    <col min="9994" max="9994" width="12.54296875" style="1" customWidth="1"/>
    <col min="9995" max="9995" width="14" style="1" customWidth="1"/>
    <col min="9996" max="10240" width="9.1796875" style="1"/>
    <col min="10241" max="10241" width="18" style="1" customWidth="1"/>
    <col min="10242" max="10244" width="10.453125" style="1" customWidth="1"/>
    <col min="10245" max="10245" width="9.1796875" style="1"/>
    <col min="10246" max="10246" width="9.81640625" style="1" customWidth="1"/>
    <col min="10247" max="10247" width="12.453125" style="1" customWidth="1"/>
    <col min="10248" max="10248" width="10" style="1" customWidth="1"/>
    <col min="10249" max="10249" width="11.26953125" style="1" customWidth="1"/>
    <col min="10250" max="10250" width="12.54296875" style="1" customWidth="1"/>
    <col min="10251" max="10251" width="14" style="1" customWidth="1"/>
    <col min="10252" max="10496" width="9.1796875" style="1"/>
    <col min="10497" max="10497" width="18" style="1" customWidth="1"/>
    <col min="10498" max="10500" width="10.453125" style="1" customWidth="1"/>
    <col min="10501" max="10501" width="9.1796875" style="1"/>
    <col min="10502" max="10502" width="9.81640625" style="1" customWidth="1"/>
    <col min="10503" max="10503" width="12.453125" style="1" customWidth="1"/>
    <col min="10504" max="10504" width="10" style="1" customWidth="1"/>
    <col min="10505" max="10505" width="11.26953125" style="1" customWidth="1"/>
    <col min="10506" max="10506" width="12.54296875" style="1" customWidth="1"/>
    <col min="10507" max="10507" width="14" style="1" customWidth="1"/>
    <col min="10508" max="10752" width="9.1796875" style="1"/>
    <col min="10753" max="10753" width="18" style="1" customWidth="1"/>
    <col min="10754" max="10756" width="10.453125" style="1" customWidth="1"/>
    <col min="10757" max="10757" width="9.1796875" style="1"/>
    <col min="10758" max="10758" width="9.81640625" style="1" customWidth="1"/>
    <col min="10759" max="10759" width="12.453125" style="1" customWidth="1"/>
    <col min="10760" max="10760" width="10" style="1" customWidth="1"/>
    <col min="10761" max="10761" width="11.26953125" style="1" customWidth="1"/>
    <col min="10762" max="10762" width="12.54296875" style="1" customWidth="1"/>
    <col min="10763" max="10763" width="14" style="1" customWidth="1"/>
    <col min="10764" max="11008" width="9.1796875" style="1"/>
    <col min="11009" max="11009" width="18" style="1" customWidth="1"/>
    <col min="11010" max="11012" width="10.453125" style="1" customWidth="1"/>
    <col min="11013" max="11013" width="9.1796875" style="1"/>
    <col min="11014" max="11014" width="9.81640625" style="1" customWidth="1"/>
    <col min="11015" max="11015" width="12.453125" style="1" customWidth="1"/>
    <col min="11016" max="11016" width="10" style="1" customWidth="1"/>
    <col min="11017" max="11017" width="11.26953125" style="1" customWidth="1"/>
    <col min="11018" max="11018" width="12.54296875" style="1" customWidth="1"/>
    <col min="11019" max="11019" width="14" style="1" customWidth="1"/>
    <col min="11020" max="11264" width="9.1796875" style="1"/>
    <col min="11265" max="11265" width="18" style="1" customWidth="1"/>
    <col min="11266" max="11268" width="10.453125" style="1" customWidth="1"/>
    <col min="11269" max="11269" width="9.1796875" style="1"/>
    <col min="11270" max="11270" width="9.81640625" style="1" customWidth="1"/>
    <col min="11271" max="11271" width="12.453125" style="1" customWidth="1"/>
    <col min="11272" max="11272" width="10" style="1" customWidth="1"/>
    <col min="11273" max="11273" width="11.26953125" style="1" customWidth="1"/>
    <col min="11274" max="11274" width="12.54296875" style="1" customWidth="1"/>
    <col min="11275" max="11275" width="14" style="1" customWidth="1"/>
    <col min="11276" max="11520" width="9.1796875" style="1"/>
    <col min="11521" max="11521" width="18" style="1" customWidth="1"/>
    <col min="11522" max="11524" width="10.453125" style="1" customWidth="1"/>
    <col min="11525" max="11525" width="9.1796875" style="1"/>
    <col min="11526" max="11526" width="9.81640625" style="1" customWidth="1"/>
    <col min="11527" max="11527" width="12.453125" style="1" customWidth="1"/>
    <col min="11528" max="11528" width="10" style="1" customWidth="1"/>
    <col min="11529" max="11529" width="11.26953125" style="1" customWidth="1"/>
    <col min="11530" max="11530" width="12.54296875" style="1" customWidth="1"/>
    <col min="11531" max="11531" width="14" style="1" customWidth="1"/>
    <col min="11532" max="11776" width="9.1796875" style="1"/>
    <col min="11777" max="11777" width="18" style="1" customWidth="1"/>
    <col min="11778" max="11780" width="10.453125" style="1" customWidth="1"/>
    <col min="11781" max="11781" width="9.1796875" style="1"/>
    <col min="11782" max="11782" width="9.81640625" style="1" customWidth="1"/>
    <col min="11783" max="11783" width="12.453125" style="1" customWidth="1"/>
    <col min="11784" max="11784" width="10" style="1" customWidth="1"/>
    <col min="11785" max="11785" width="11.26953125" style="1" customWidth="1"/>
    <col min="11786" max="11786" width="12.54296875" style="1" customWidth="1"/>
    <col min="11787" max="11787" width="14" style="1" customWidth="1"/>
    <col min="11788" max="12032" width="9.1796875" style="1"/>
    <col min="12033" max="12033" width="18" style="1" customWidth="1"/>
    <col min="12034" max="12036" width="10.453125" style="1" customWidth="1"/>
    <col min="12037" max="12037" width="9.1796875" style="1"/>
    <col min="12038" max="12038" width="9.81640625" style="1" customWidth="1"/>
    <col min="12039" max="12039" width="12.453125" style="1" customWidth="1"/>
    <col min="12040" max="12040" width="10" style="1" customWidth="1"/>
    <col min="12041" max="12041" width="11.26953125" style="1" customWidth="1"/>
    <col min="12042" max="12042" width="12.54296875" style="1" customWidth="1"/>
    <col min="12043" max="12043" width="14" style="1" customWidth="1"/>
    <col min="12044" max="12288" width="9.1796875" style="1"/>
    <col min="12289" max="12289" width="18" style="1" customWidth="1"/>
    <col min="12290" max="12292" width="10.453125" style="1" customWidth="1"/>
    <col min="12293" max="12293" width="9.1796875" style="1"/>
    <col min="12294" max="12294" width="9.81640625" style="1" customWidth="1"/>
    <col min="12295" max="12295" width="12.453125" style="1" customWidth="1"/>
    <col min="12296" max="12296" width="10" style="1" customWidth="1"/>
    <col min="12297" max="12297" width="11.26953125" style="1" customWidth="1"/>
    <col min="12298" max="12298" width="12.54296875" style="1" customWidth="1"/>
    <col min="12299" max="12299" width="14" style="1" customWidth="1"/>
    <col min="12300" max="12544" width="9.1796875" style="1"/>
    <col min="12545" max="12545" width="18" style="1" customWidth="1"/>
    <col min="12546" max="12548" width="10.453125" style="1" customWidth="1"/>
    <col min="12549" max="12549" width="9.1796875" style="1"/>
    <col min="12550" max="12550" width="9.81640625" style="1" customWidth="1"/>
    <col min="12551" max="12551" width="12.453125" style="1" customWidth="1"/>
    <col min="12552" max="12552" width="10" style="1" customWidth="1"/>
    <col min="12553" max="12553" width="11.26953125" style="1" customWidth="1"/>
    <col min="12554" max="12554" width="12.54296875" style="1" customWidth="1"/>
    <col min="12555" max="12555" width="14" style="1" customWidth="1"/>
    <col min="12556" max="12800" width="9.1796875" style="1"/>
    <col min="12801" max="12801" width="18" style="1" customWidth="1"/>
    <col min="12802" max="12804" width="10.453125" style="1" customWidth="1"/>
    <col min="12805" max="12805" width="9.1796875" style="1"/>
    <col min="12806" max="12806" width="9.81640625" style="1" customWidth="1"/>
    <col min="12807" max="12807" width="12.453125" style="1" customWidth="1"/>
    <col min="12808" max="12808" width="10" style="1" customWidth="1"/>
    <col min="12809" max="12809" width="11.26953125" style="1" customWidth="1"/>
    <col min="12810" max="12810" width="12.54296875" style="1" customWidth="1"/>
    <col min="12811" max="12811" width="14" style="1" customWidth="1"/>
    <col min="12812" max="13056" width="9.1796875" style="1"/>
    <col min="13057" max="13057" width="18" style="1" customWidth="1"/>
    <col min="13058" max="13060" width="10.453125" style="1" customWidth="1"/>
    <col min="13061" max="13061" width="9.1796875" style="1"/>
    <col min="13062" max="13062" width="9.81640625" style="1" customWidth="1"/>
    <col min="13063" max="13063" width="12.453125" style="1" customWidth="1"/>
    <col min="13064" max="13064" width="10" style="1" customWidth="1"/>
    <col min="13065" max="13065" width="11.26953125" style="1" customWidth="1"/>
    <col min="13066" max="13066" width="12.54296875" style="1" customWidth="1"/>
    <col min="13067" max="13067" width="14" style="1" customWidth="1"/>
    <col min="13068" max="13312" width="9.1796875" style="1"/>
    <col min="13313" max="13313" width="18" style="1" customWidth="1"/>
    <col min="13314" max="13316" width="10.453125" style="1" customWidth="1"/>
    <col min="13317" max="13317" width="9.1796875" style="1"/>
    <col min="13318" max="13318" width="9.81640625" style="1" customWidth="1"/>
    <col min="13319" max="13319" width="12.453125" style="1" customWidth="1"/>
    <col min="13320" max="13320" width="10" style="1" customWidth="1"/>
    <col min="13321" max="13321" width="11.26953125" style="1" customWidth="1"/>
    <col min="13322" max="13322" width="12.54296875" style="1" customWidth="1"/>
    <col min="13323" max="13323" width="14" style="1" customWidth="1"/>
    <col min="13324" max="13568" width="9.1796875" style="1"/>
    <col min="13569" max="13569" width="18" style="1" customWidth="1"/>
    <col min="13570" max="13572" width="10.453125" style="1" customWidth="1"/>
    <col min="13573" max="13573" width="9.1796875" style="1"/>
    <col min="13574" max="13574" width="9.81640625" style="1" customWidth="1"/>
    <col min="13575" max="13575" width="12.453125" style="1" customWidth="1"/>
    <col min="13576" max="13576" width="10" style="1" customWidth="1"/>
    <col min="13577" max="13577" width="11.26953125" style="1" customWidth="1"/>
    <col min="13578" max="13578" width="12.54296875" style="1" customWidth="1"/>
    <col min="13579" max="13579" width="14" style="1" customWidth="1"/>
    <col min="13580" max="13824" width="9.1796875" style="1"/>
    <col min="13825" max="13825" width="18" style="1" customWidth="1"/>
    <col min="13826" max="13828" width="10.453125" style="1" customWidth="1"/>
    <col min="13829" max="13829" width="9.1796875" style="1"/>
    <col min="13830" max="13830" width="9.81640625" style="1" customWidth="1"/>
    <col min="13831" max="13831" width="12.453125" style="1" customWidth="1"/>
    <col min="13832" max="13832" width="10" style="1" customWidth="1"/>
    <col min="13833" max="13833" width="11.26953125" style="1" customWidth="1"/>
    <col min="13834" max="13834" width="12.54296875" style="1" customWidth="1"/>
    <col min="13835" max="13835" width="14" style="1" customWidth="1"/>
    <col min="13836" max="14080" width="9.1796875" style="1"/>
    <col min="14081" max="14081" width="18" style="1" customWidth="1"/>
    <col min="14082" max="14084" width="10.453125" style="1" customWidth="1"/>
    <col min="14085" max="14085" width="9.1796875" style="1"/>
    <col min="14086" max="14086" width="9.81640625" style="1" customWidth="1"/>
    <col min="14087" max="14087" width="12.453125" style="1" customWidth="1"/>
    <col min="14088" max="14088" width="10" style="1" customWidth="1"/>
    <col min="14089" max="14089" width="11.26953125" style="1" customWidth="1"/>
    <col min="14090" max="14090" width="12.54296875" style="1" customWidth="1"/>
    <col min="14091" max="14091" width="14" style="1" customWidth="1"/>
    <col min="14092" max="14336" width="9.1796875" style="1"/>
    <col min="14337" max="14337" width="18" style="1" customWidth="1"/>
    <col min="14338" max="14340" width="10.453125" style="1" customWidth="1"/>
    <col min="14341" max="14341" width="9.1796875" style="1"/>
    <col min="14342" max="14342" width="9.81640625" style="1" customWidth="1"/>
    <col min="14343" max="14343" width="12.453125" style="1" customWidth="1"/>
    <col min="14344" max="14344" width="10" style="1" customWidth="1"/>
    <col min="14345" max="14345" width="11.26953125" style="1" customWidth="1"/>
    <col min="14346" max="14346" width="12.54296875" style="1" customWidth="1"/>
    <col min="14347" max="14347" width="14" style="1" customWidth="1"/>
    <col min="14348" max="14592" width="9.1796875" style="1"/>
    <col min="14593" max="14593" width="18" style="1" customWidth="1"/>
    <col min="14594" max="14596" width="10.453125" style="1" customWidth="1"/>
    <col min="14597" max="14597" width="9.1796875" style="1"/>
    <col min="14598" max="14598" width="9.81640625" style="1" customWidth="1"/>
    <col min="14599" max="14599" width="12.453125" style="1" customWidth="1"/>
    <col min="14600" max="14600" width="10" style="1" customWidth="1"/>
    <col min="14601" max="14601" width="11.26953125" style="1" customWidth="1"/>
    <col min="14602" max="14602" width="12.54296875" style="1" customWidth="1"/>
    <col min="14603" max="14603" width="14" style="1" customWidth="1"/>
    <col min="14604" max="14848" width="9.1796875" style="1"/>
    <col min="14849" max="14849" width="18" style="1" customWidth="1"/>
    <col min="14850" max="14852" width="10.453125" style="1" customWidth="1"/>
    <col min="14853" max="14853" width="9.1796875" style="1"/>
    <col min="14854" max="14854" width="9.81640625" style="1" customWidth="1"/>
    <col min="14855" max="14855" width="12.453125" style="1" customWidth="1"/>
    <col min="14856" max="14856" width="10" style="1" customWidth="1"/>
    <col min="14857" max="14857" width="11.26953125" style="1" customWidth="1"/>
    <col min="14858" max="14858" width="12.54296875" style="1" customWidth="1"/>
    <col min="14859" max="14859" width="14" style="1" customWidth="1"/>
    <col min="14860" max="15104" width="9.1796875" style="1"/>
    <col min="15105" max="15105" width="18" style="1" customWidth="1"/>
    <col min="15106" max="15108" width="10.453125" style="1" customWidth="1"/>
    <col min="15109" max="15109" width="9.1796875" style="1"/>
    <col min="15110" max="15110" width="9.81640625" style="1" customWidth="1"/>
    <col min="15111" max="15111" width="12.453125" style="1" customWidth="1"/>
    <col min="15112" max="15112" width="10" style="1" customWidth="1"/>
    <col min="15113" max="15113" width="11.26953125" style="1" customWidth="1"/>
    <col min="15114" max="15114" width="12.54296875" style="1" customWidth="1"/>
    <col min="15115" max="15115" width="14" style="1" customWidth="1"/>
    <col min="15116" max="15360" width="9.1796875" style="1"/>
    <col min="15361" max="15361" width="18" style="1" customWidth="1"/>
    <col min="15362" max="15364" width="10.453125" style="1" customWidth="1"/>
    <col min="15365" max="15365" width="9.1796875" style="1"/>
    <col min="15366" max="15366" width="9.81640625" style="1" customWidth="1"/>
    <col min="15367" max="15367" width="12.453125" style="1" customWidth="1"/>
    <col min="15368" max="15368" width="10" style="1" customWidth="1"/>
    <col min="15369" max="15369" width="11.26953125" style="1" customWidth="1"/>
    <col min="15370" max="15370" width="12.54296875" style="1" customWidth="1"/>
    <col min="15371" max="15371" width="14" style="1" customWidth="1"/>
    <col min="15372" max="15616" width="9.1796875" style="1"/>
    <col min="15617" max="15617" width="18" style="1" customWidth="1"/>
    <col min="15618" max="15620" width="10.453125" style="1" customWidth="1"/>
    <col min="15621" max="15621" width="9.1796875" style="1"/>
    <col min="15622" max="15622" width="9.81640625" style="1" customWidth="1"/>
    <col min="15623" max="15623" width="12.453125" style="1" customWidth="1"/>
    <col min="15624" max="15624" width="10" style="1" customWidth="1"/>
    <col min="15625" max="15625" width="11.26953125" style="1" customWidth="1"/>
    <col min="15626" max="15626" width="12.54296875" style="1" customWidth="1"/>
    <col min="15627" max="15627" width="14" style="1" customWidth="1"/>
    <col min="15628" max="15872" width="9.1796875" style="1"/>
    <col min="15873" max="15873" width="18" style="1" customWidth="1"/>
    <col min="15874" max="15876" width="10.453125" style="1" customWidth="1"/>
    <col min="15877" max="15877" width="9.1796875" style="1"/>
    <col min="15878" max="15878" width="9.81640625" style="1" customWidth="1"/>
    <col min="15879" max="15879" width="12.453125" style="1" customWidth="1"/>
    <col min="15880" max="15880" width="10" style="1" customWidth="1"/>
    <col min="15881" max="15881" width="11.26953125" style="1" customWidth="1"/>
    <col min="15882" max="15882" width="12.54296875" style="1" customWidth="1"/>
    <col min="15883" max="15883" width="14" style="1" customWidth="1"/>
    <col min="15884" max="16128" width="9.1796875" style="1"/>
    <col min="16129" max="16129" width="18" style="1" customWidth="1"/>
    <col min="16130" max="16132" width="10.453125" style="1" customWidth="1"/>
    <col min="16133" max="16133" width="9.1796875" style="1"/>
    <col min="16134" max="16134" width="9.81640625" style="1" customWidth="1"/>
    <col min="16135" max="16135" width="12.453125" style="1" customWidth="1"/>
    <col min="16136" max="16136" width="10" style="1" customWidth="1"/>
    <col min="16137" max="16137" width="11.26953125" style="1" customWidth="1"/>
    <col min="16138" max="16138" width="12.54296875" style="1" customWidth="1"/>
    <col min="16139" max="16139" width="14" style="1" customWidth="1"/>
    <col min="16140" max="16384" width="9.1796875" style="1"/>
  </cols>
  <sheetData>
    <row r="1" spans="1:11" x14ac:dyDescent="0.25">
      <c r="E1" s="3" t="s">
        <v>181</v>
      </c>
    </row>
    <row r="2" spans="1:11" s="12" customFormat="1" ht="25" x14ac:dyDescent="0.25">
      <c r="A2" s="6" t="s">
        <v>44</v>
      </c>
      <c r="B2" s="7" t="s">
        <v>54</v>
      </c>
      <c r="C2" s="7" t="s">
        <v>162</v>
      </c>
      <c r="D2" s="7" t="s">
        <v>182</v>
      </c>
      <c r="E2" s="8" t="s">
        <v>183</v>
      </c>
      <c r="F2" s="9" t="s">
        <v>184</v>
      </c>
      <c r="G2" s="10" t="s">
        <v>172</v>
      </c>
      <c r="H2" s="10" t="s">
        <v>186</v>
      </c>
      <c r="I2" s="10" t="s">
        <v>187</v>
      </c>
      <c r="J2" s="11" t="s">
        <v>185</v>
      </c>
    </row>
    <row r="3" spans="1:11" ht="13" x14ac:dyDescent="0.3">
      <c r="A3" s="13" t="s">
        <v>45</v>
      </c>
      <c r="B3" s="14"/>
      <c r="C3" s="14"/>
      <c r="D3" s="14"/>
      <c r="E3" s="15"/>
      <c r="F3" s="16"/>
      <c r="G3" s="17"/>
      <c r="H3" s="17"/>
      <c r="I3" s="17"/>
      <c r="J3" s="18"/>
    </row>
    <row r="4" spans="1:11" x14ac:dyDescent="0.25">
      <c r="A4" s="19" t="s">
        <v>46</v>
      </c>
      <c r="B4" s="50">
        <v>1915</v>
      </c>
      <c r="C4" s="50">
        <v>2475</v>
      </c>
      <c r="D4" s="50">
        <v>3159</v>
      </c>
      <c r="E4" s="238">
        <v>3150</v>
      </c>
      <c r="F4" s="20">
        <v>3150</v>
      </c>
      <c r="G4" s="21">
        <f t="shared" ref="G4:I6" si="0">F4*105%</f>
        <v>3307.5</v>
      </c>
      <c r="H4" s="21">
        <f t="shared" si="0"/>
        <v>3472.875</v>
      </c>
      <c r="I4" s="21">
        <f t="shared" si="0"/>
        <v>3646.5187500000002</v>
      </c>
      <c r="J4" s="242">
        <v>3308</v>
      </c>
      <c r="K4" s="22"/>
    </row>
    <row r="5" spans="1:11" x14ac:dyDescent="0.25">
      <c r="A5" s="19" t="s">
        <v>13</v>
      </c>
      <c r="B5" s="50">
        <v>145</v>
      </c>
      <c r="C5" s="50">
        <v>185</v>
      </c>
      <c r="D5" s="50">
        <v>421</v>
      </c>
      <c r="E5" s="238">
        <v>420</v>
      </c>
      <c r="F5" s="20">
        <v>420</v>
      </c>
      <c r="G5" s="21">
        <f t="shared" si="0"/>
        <v>441</v>
      </c>
      <c r="H5" s="21">
        <f t="shared" si="0"/>
        <v>463.05</v>
      </c>
      <c r="I5" s="21">
        <f t="shared" si="0"/>
        <v>486.20250000000004</v>
      </c>
      <c r="J5" s="242">
        <v>440</v>
      </c>
    </row>
    <row r="6" spans="1:11" x14ac:dyDescent="0.25">
      <c r="A6" s="19" t="s">
        <v>47</v>
      </c>
      <c r="B6" s="50">
        <v>360</v>
      </c>
      <c r="C6" s="50">
        <v>402</v>
      </c>
      <c r="D6" s="50">
        <v>670</v>
      </c>
      <c r="E6" s="238">
        <v>470</v>
      </c>
      <c r="F6" s="20">
        <v>470</v>
      </c>
      <c r="G6" s="21">
        <f t="shared" si="0"/>
        <v>493.5</v>
      </c>
      <c r="H6" s="21">
        <f t="shared" si="0"/>
        <v>518.17500000000007</v>
      </c>
      <c r="I6" s="21">
        <f t="shared" si="0"/>
        <v>544.08375000000012</v>
      </c>
      <c r="J6" s="242">
        <v>470</v>
      </c>
    </row>
    <row r="7" spans="1:11" x14ac:dyDescent="0.25">
      <c r="A7" s="19" t="s">
        <v>48</v>
      </c>
      <c r="B7" s="50">
        <v>0</v>
      </c>
      <c r="C7" s="50">
        <v>0</v>
      </c>
      <c r="D7" s="50">
        <v>0</v>
      </c>
      <c r="E7" s="238">
        <v>250</v>
      </c>
      <c r="F7" s="20">
        <v>1500</v>
      </c>
      <c r="G7" s="21">
        <v>1500</v>
      </c>
      <c r="H7" s="21">
        <v>1500</v>
      </c>
      <c r="I7" s="21">
        <v>1500</v>
      </c>
      <c r="J7" s="242">
        <v>1500</v>
      </c>
    </row>
    <row r="8" spans="1:11" ht="26" x14ac:dyDescent="0.25">
      <c r="A8" s="13" t="s">
        <v>43</v>
      </c>
      <c r="B8" s="23">
        <f>SUM(B4:B6)</f>
        <v>2420</v>
      </c>
      <c r="C8" s="23">
        <f>SUBTOTAL(109,C3:C7)</f>
        <v>3062</v>
      </c>
      <c r="D8" s="23">
        <f>SUBTOTAL(109,D3:D7)</f>
        <v>4250</v>
      </c>
      <c r="E8" s="294">
        <f t="shared" ref="E8" si="1">SUM(E4:E7)</f>
        <v>4290</v>
      </c>
      <c r="F8" s="239">
        <f t="shared" ref="F8" si="2">SUM(F4:F7)</f>
        <v>5540</v>
      </c>
      <c r="G8" s="24">
        <f t="shared" ref="G8:J8" si="3">SUM(G4:G7)</f>
        <v>5742</v>
      </c>
      <c r="H8" s="24">
        <f t="shared" si="3"/>
        <v>5954.1</v>
      </c>
      <c r="I8" s="24">
        <f t="shared" si="3"/>
        <v>6176.8050000000003</v>
      </c>
      <c r="J8" s="25">
        <f t="shared" si="3"/>
        <v>5718</v>
      </c>
    </row>
    <row r="9" spans="1:11" s="28" customFormat="1" ht="13" x14ac:dyDescent="0.3">
      <c r="A9" s="13" t="s">
        <v>28</v>
      </c>
      <c r="B9" s="51"/>
      <c r="C9" s="51"/>
      <c r="D9" s="51"/>
      <c r="E9" s="240"/>
      <c r="F9" s="26"/>
      <c r="G9" s="27"/>
      <c r="H9" s="27"/>
      <c r="I9" s="27"/>
      <c r="J9" s="243"/>
    </row>
    <row r="10" spans="1:11" x14ac:dyDescent="0.25">
      <c r="A10" s="19" t="s">
        <v>49</v>
      </c>
      <c r="B10" s="50">
        <v>2619</v>
      </c>
      <c r="C10" s="50">
        <v>4536</v>
      </c>
      <c r="D10" s="50">
        <v>4165</v>
      </c>
      <c r="E10" s="238">
        <v>3675</v>
      </c>
      <c r="F10" s="20">
        <v>3675</v>
      </c>
      <c r="G10" s="21">
        <f t="shared" ref="G10:I11" si="4">F10*105%</f>
        <v>3858.75</v>
      </c>
      <c r="H10" s="21">
        <f t="shared" si="4"/>
        <v>4051.6875</v>
      </c>
      <c r="I10" s="21">
        <f t="shared" si="4"/>
        <v>4254.2718750000004</v>
      </c>
      <c r="J10" s="242">
        <v>3675</v>
      </c>
    </row>
    <row r="11" spans="1:11" ht="25" x14ac:dyDescent="0.25">
      <c r="A11" s="19" t="s">
        <v>50</v>
      </c>
      <c r="B11" s="50">
        <v>631</v>
      </c>
      <c r="C11" s="50">
        <v>1076</v>
      </c>
      <c r="D11" s="50">
        <v>2954</v>
      </c>
      <c r="E11" s="238">
        <v>780</v>
      </c>
      <c r="F11" s="20">
        <v>780</v>
      </c>
      <c r="G11" s="21">
        <f t="shared" si="4"/>
        <v>819</v>
      </c>
      <c r="H11" s="21">
        <f t="shared" si="4"/>
        <v>859.95</v>
      </c>
      <c r="I11" s="21">
        <f t="shared" si="4"/>
        <v>902.9475000000001</v>
      </c>
      <c r="J11" s="242">
        <v>800</v>
      </c>
    </row>
    <row r="12" spans="1:11" ht="13" x14ac:dyDescent="0.25">
      <c r="A12" s="13" t="s">
        <v>31</v>
      </c>
      <c r="B12" s="23">
        <f t="shared" ref="B12:J12" si="5">SUM(B10:B11)</f>
        <v>3250</v>
      </c>
      <c r="C12" s="23">
        <f t="shared" si="5"/>
        <v>5612</v>
      </c>
      <c r="D12" s="23">
        <f t="shared" si="5"/>
        <v>7119</v>
      </c>
      <c r="E12" s="294">
        <f t="shared" ref="E12" si="6">SUM(E10:E11)</f>
        <v>4455</v>
      </c>
      <c r="F12" s="239">
        <f t="shared" ref="F12" si="7">SUM(F10:F11)</f>
        <v>4455</v>
      </c>
      <c r="G12" s="29">
        <f t="shared" si="5"/>
        <v>4677.75</v>
      </c>
      <c r="H12" s="29">
        <f t="shared" si="5"/>
        <v>4911.6374999999998</v>
      </c>
      <c r="I12" s="29">
        <f t="shared" si="5"/>
        <v>5157.2193750000006</v>
      </c>
      <c r="J12" s="25">
        <f t="shared" si="5"/>
        <v>4475</v>
      </c>
    </row>
    <row r="13" spans="1:11" ht="13" x14ac:dyDescent="0.25">
      <c r="A13" s="30" t="s">
        <v>80</v>
      </c>
      <c r="B13" s="31">
        <f t="shared" ref="B13:J13" si="8">SUM(B8-B12)</f>
        <v>-830</v>
      </c>
      <c r="C13" s="31">
        <f t="shared" si="8"/>
        <v>-2550</v>
      </c>
      <c r="D13" s="31">
        <f t="shared" si="8"/>
        <v>-2869</v>
      </c>
      <c r="E13" s="295">
        <f t="shared" ref="E13" si="9">SUM(E8-E12)</f>
        <v>-165</v>
      </c>
      <c r="F13" s="241">
        <f t="shared" ref="F13" si="10">SUM(F8-F12)</f>
        <v>1085</v>
      </c>
      <c r="G13" s="103">
        <f t="shared" si="8"/>
        <v>1064.25</v>
      </c>
      <c r="H13" s="103">
        <f t="shared" si="8"/>
        <v>1042.4625000000005</v>
      </c>
      <c r="I13" s="103">
        <f t="shared" si="8"/>
        <v>1019.5856249999997</v>
      </c>
      <c r="J13" s="315">
        <f t="shared" si="8"/>
        <v>1243</v>
      </c>
    </row>
    <row r="14" spans="1:11" x14ac:dyDescent="0.25">
      <c r="B14" s="32"/>
      <c r="C14" s="32"/>
      <c r="D14" s="32"/>
      <c r="E14" s="33"/>
    </row>
    <row r="19" spans="1:9" ht="13" x14ac:dyDescent="0.3">
      <c r="A19" s="28"/>
      <c r="B19" s="35"/>
      <c r="C19" s="35"/>
      <c r="D19" s="35"/>
      <c r="F19" s="36"/>
      <c r="G19" s="37"/>
      <c r="H19" s="37"/>
      <c r="I19" s="37"/>
    </row>
  </sheetData>
  <phoneticPr fontId="17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A1:J18"/>
  <sheetViews>
    <sheetView workbookViewId="0">
      <selection activeCell="F11" sqref="F11:J19"/>
    </sheetView>
  </sheetViews>
  <sheetFormatPr defaultRowHeight="14.5" x14ac:dyDescent="0.35"/>
  <cols>
    <col min="1" max="1" width="19.26953125" style="38" bestFit="1" customWidth="1"/>
    <col min="2" max="4" width="10.1796875" style="39" customWidth="1"/>
    <col min="5" max="5" width="10.54296875" style="40" customWidth="1"/>
    <col min="6" max="6" width="12.1796875" style="40" customWidth="1"/>
    <col min="7" max="7" width="11.26953125" style="41" customWidth="1"/>
    <col min="8" max="8" width="12.26953125" style="41" customWidth="1"/>
    <col min="9" max="9" width="12" style="41" customWidth="1"/>
    <col min="10" max="10" width="12.453125" style="38" customWidth="1"/>
    <col min="11" max="256" width="8.7265625" style="38"/>
    <col min="257" max="257" width="19.26953125" style="38" bestFit="1" customWidth="1"/>
    <col min="258" max="259" width="10.1796875" style="38" bestFit="1" customWidth="1"/>
    <col min="260" max="260" width="10.1796875" style="38" customWidth="1"/>
    <col min="261" max="261" width="10.54296875" style="38" customWidth="1"/>
    <col min="262" max="262" width="12.1796875" style="38" customWidth="1"/>
    <col min="263" max="263" width="11.26953125" style="38" customWidth="1"/>
    <col min="264" max="264" width="12.26953125" style="38" customWidth="1"/>
    <col min="265" max="265" width="12" style="38" customWidth="1"/>
    <col min="266" max="266" width="12.453125" style="38" customWidth="1"/>
    <col min="267" max="512" width="8.7265625" style="38"/>
    <col min="513" max="513" width="19.26953125" style="38" bestFit="1" customWidth="1"/>
    <col min="514" max="515" width="10.1796875" style="38" bestFit="1" customWidth="1"/>
    <col min="516" max="516" width="10.1796875" style="38" customWidth="1"/>
    <col min="517" max="517" width="10.54296875" style="38" customWidth="1"/>
    <col min="518" max="518" width="12.1796875" style="38" customWidth="1"/>
    <col min="519" max="519" width="11.26953125" style="38" customWidth="1"/>
    <col min="520" max="520" width="12.26953125" style="38" customWidth="1"/>
    <col min="521" max="521" width="12" style="38" customWidth="1"/>
    <col min="522" max="522" width="12.453125" style="38" customWidth="1"/>
    <col min="523" max="768" width="8.7265625" style="38"/>
    <col min="769" max="769" width="19.26953125" style="38" bestFit="1" customWidth="1"/>
    <col min="770" max="771" width="10.1796875" style="38" bestFit="1" customWidth="1"/>
    <col min="772" max="772" width="10.1796875" style="38" customWidth="1"/>
    <col min="773" max="773" width="10.54296875" style="38" customWidth="1"/>
    <col min="774" max="774" width="12.1796875" style="38" customWidth="1"/>
    <col min="775" max="775" width="11.26953125" style="38" customWidth="1"/>
    <col min="776" max="776" width="12.26953125" style="38" customWidth="1"/>
    <col min="777" max="777" width="12" style="38" customWidth="1"/>
    <col min="778" max="778" width="12.453125" style="38" customWidth="1"/>
    <col min="779" max="1024" width="8.7265625" style="38"/>
    <col min="1025" max="1025" width="19.26953125" style="38" bestFit="1" customWidth="1"/>
    <col min="1026" max="1027" width="10.1796875" style="38" bestFit="1" customWidth="1"/>
    <col min="1028" max="1028" width="10.1796875" style="38" customWidth="1"/>
    <col min="1029" max="1029" width="10.54296875" style="38" customWidth="1"/>
    <col min="1030" max="1030" width="12.1796875" style="38" customWidth="1"/>
    <col min="1031" max="1031" width="11.26953125" style="38" customWidth="1"/>
    <col min="1032" max="1032" width="12.26953125" style="38" customWidth="1"/>
    <col min="1033" max="1033" width="12" style="38" customWidth="1"/>
    <col min="1034" max="1034" width="12.453125" style="38" customWidth="1"/>
    <col min="1035" max="1280" width="8.7265625" style="38"/>
    <col min="1281" max="1281" width="19.26953125" style="38" bestFit="1" customWidth="1"/>
    <col min="1282" max="1283" width="10.1796875" style="38" bestFit="1" customWidth="1"/>
    <col min="1284" max="1284" width="10.1796875" style="38" customWidth="1"/>
    <col min="1285" max="1285" width="10.54296875" style="38" customWidth="1"/>
    <col min="1286" max="1286" width="12.1796875" style="38" customWidth="1"/>
    <col min="1287" max="1287" width="11.26953125" style="38" customWidth="1"/>
    <col min="1288" max="1288" width="12.26953125" style="38" customWidth="1"/>
    <col min="1289" max="1289" width="12" style="38" customWidth="1"/>
    <col min="1290" max="1290" width="12.453125" style="38" customWidth="1"/>
    <col min="1291" max="1536" width="8.7265625" style="38"/>
    <col min="1537" max="1537" width="19.26953125" style="38" bestFit="1" customWidth="1"/>
    <col min="1538" max="1539" width="10.1796875" style="38" bestFit="1" customWidth="1"/>
    <col min="1540" max="1540" width="10.1796875" style="38" customWidth="1"/>
    <col min="1541" max="1541" width="10.54296875" style="38" customWidth="1"/>
    <col min="1542" max="1542" width="12.1796875" style="38" customWidth="1"/>
    <col min="1543" max="1543" width="11.26953125" style="38" customWidth="1"/>
    <col min="1544" max="1544" width="12.26953125" style="38" customWidth="1"/>
    <col min="1545" max="1545" width="12" style="38" customWidth="1"/>
    <col min="1546" max="1546" width="12.453125" style="38" customWidth="1"/>
    <col min="1547" max="1792" width="8.7265625" style="38"/>
    <col min="1793" max="1793" width="19.26953125" style="38" bestFit="1" customWidth="1"/>
    <col min="1794" max="1795" width="10.1796875" style="38" bestFit="1" customWidth="1"/>
    <col min="1796" max="1796" width="10.1796875" style="38" customWidth="1"/>
    <col min="1797" max="1797" width="10.54296875" style="38" customWidth="1"/>
    <col min="1798" max="1798" width="12.1796875" style="38" customWidth="1"/>
    <col min="1799" max="1799" width="11.26953125" style="38" customWidth="1"/>
    <col min="1800" max="1800" width="12.26953125" style="38" customWidth="1"/>
    <col min="1801" max="1801" width="12" style="38" customWidth="1"/>
    <col min="1802" max="1802" width="12.453125" style="38" customWidth="1"/>
    <col min="1803" max="2048" width="8.7265625" style="38"/>
    <col min="2049" max="2049" width="19.26953125" style="38" bestFit="1" customWidth="1"/>
    <col min="2050" max="2051" width="10.1796875" style="38" bestFit="1" customWidth="1"/>
    <col min="2052" max="2052" width="10.1796875" style="38" customWidth="1"/>
    <col min="2053" max="2053" width="10.54296875" style="38" customWidth="1"/>
    <col min="2054" max="2054" width="12.1796875" style="38" customWidth="1"/>
    <col min="2055" max="2055" width="11.26953125" style="38" customWidth="1"/>
    <col min="2056" max="2056" width="12.26953125" style="38" customWidth="1"/>
    <col min="2057" max="2057" width="12" style="38" customWidth="1"/>
    <col min="2058" max="2058" width="12.453125" style="38" customWidth="1"/>
    <col min="2059" max="2304" width="8.7265625" style="38"/>
    <col min="2305" max="2305" width="19.26953125" style="38" bestFit="1" customWidth="1"/>
    <col min="2306" max="2307" width="10.1796875" style="38" bestFit="1" customWidth="1"/>
    <col min="2308" max="2308" width="10.1796875" style="38" customWidth="1"/>
    <col min="2309" max="2309" width="10.54296875" style="38" customWidth="1"/>
    <col min="2310" max="2310" width="12.1796875" style="38" customWidth="1"/>
    <col min="2311" max="2311" width="11.26953125" style="38" customWidth="1"/>
    <col min="2312" max="2312" width="12.26953125" style="38" customWidth="1"/>
    <col min="2313" max="2313" width="12" style="38" customWidth="1"/>
    <col min="2314" max="2314" width="12.453125" style="38" customWidth="1"/>
    <col min="2315" max="2560" width="8.7265625" style="38"/>
    <col min="2561" max="2561" width="19.26953125" style="38" bestFit="1" customWidth="1"/>
    <col min="2562" max="2563" width="10.1796875" style="38" bestFit="1" customWidth="1"/>
    <col min="2564" max="2564" width="10.1796875" style="38" customWidth="1"/>
    <col min="2565" max="2565" width="10.54296875" style="38" customWidth="1"/>
    <col min="2566" max="2566" width="12.1796875" style="38" customWidth="1"/>
    <col min="2567" max="2567" width="11.26953125" style="38" customWidth="1"/>
    <col min="2568" max="2568" width="12.26953125" style="38" customWidth="1"/>
    <col min="2569" max="2569" width="12" style="38" customWidth="1"/>
    <col min="2570" max="2570" width="12.453125" style="38" customWidth="1"/>
    <col min="2571" max="2816" width="8.7265625" style="38"/>
    <col min="2817" max="2817" width="19.26953125" style="38" bestFit="1" customWidth="1"/>
    <col min="2818" max="2819" width="10.1796875" style="38" bestFit="1" customWidth="1"/>
    <col min="2820" max="2820" width="10.1796875" style="38" customWidth="1"/>
    <col min="2821" max="2821" width="10.54296875" style="38" customWidth="1"/>
    <col min="2822" max="2822" width="12.1796875" style="38" customWidth="1"/>
    <col min="2823" max="2823" width="11.26953125" style="38" customWidth="1"/>
    <col min="2824" max="2824" width="12.26953125" style="38" customWidth="1"/>
    <col min="2825" max="2825" width="12" style="38" customWidth="1"/>
    <col min="2826" max="2826" width="12.453125" style="38" customWidth="1"/>
    <col min="2827" max="3072" width="8.7265625" style="38"/>
    <col min="3073" max="3073" width="19.26953125" style="38" bestFit="1" customWidth="1"/>
    <col min="3074" max="3075" width="10.1796875" style="38" bestFit="1" customWidth="1"/>
    <col min="3076" max="3076" width="10.1796875" style="38" customWidth="1"/>
    <col min="3077" max="3077" width="10.54296875" style="38" customWidth="1"/>
    <col min="3078" max="3078" width="12.1796875" style="38" customWidth="1"/>
    <col min="3079" max="3079" width="11.26953125" style="38" customWidth="1"/>
    <col min="3080" max="3080" width="12.26953125" style="38" customWidth="1"/>
    <col min="3081" max="3081" width="12" style="38" customWidth="1"/>
    <col min="3082" max="3082" width="12.453125" style="38" customWidth="1"/>
    <col min="3083" max="3328" width="8.7265625" style="38"/>
    <col min="3329" max="3329" width="19.26953125" style="38" bestFit="1" customWidth="1"/>
    <col min="3330" max="3331" width="10.1796875" style="38" bestFit="1" customWidth="1"/>
    <col min="3332" max="3332" width="10.1796875" style="38" customWidth="1"/>
    <col min="3333" max="3333" width="10.54296875" style="38" customWidth="1"/>
    <col min="3334" max="3334" width="12.1796875" style="38" customWidth="1"/>
    <col min="3335" max="3335" width="11.26953125" style="38" customWidth="1"/>
    <col min="3336" max="3336" width="12.26953125" style="38" customWidth="1"/>
    <col min="3337" max="3337" width="12" style="38" customWidth="1"/>
    <col min="3338" max="3338" width="12.453125" style="38" customWidth="1"/>
    <col min="3339" max="3584" width="8.7265625" style="38"/>
    <col min="3585" max="3585" width="19.26953125" style="38" bestFit="1" customWidth="1"/>
    <col min="3586" max="3587" width="10.1796875" style="38" bestFit="1" customWidth="1"/>
    <col min="3588" max="3588" width="10.1796875" style="38" customWidth="1"/>
    <col min="3589" max="3589" width="10.54296875" style="38" customWidth="1"/>
    <col min="3590" max="3590" width="12.1796875" style="38" customWidth="1"/>
    <col min="3591" max="3591" width="11.26953125" style="38" customWidth="1"/>
    <col min="3592" max="3592" width="12.26953125" style="38" customWidth="1"/>
    <col min="3593" max="3593" width="12" style="38" customWidth="1"/>
    <col min="3594" max="3594" width="12.453125" style="38" customWidth="1"/>
    <col min="3595" max="3840" width="8.7265625" style="38"/>
    <col min="3841" max="3841" width="19.26953125" style="38" bestFit="1" customWidth="1"/>
    <col min="3842" max="3843" width="10.1796875" style="38" bestFit="1" customWidth="1"/>
    <col min="3844" max="3844" width="10.1796875" style="38" customWidth="1"/>
    <col min="3845" max="3845" width="10.54296875" style="38" customWidth="1"/>
    <col min="3846" max="3846" width="12.1796875" style="38" customWidth="1"/>
    <col min="3847" max="3847" width="11.26953125" style="38" customWidth="1"/>
    <col min="3848" max="3848" width="12.26953125" style="38" customWidth="1"/>
    <col min="3849" max="3849" width="12" style="38" customWidth="1"/>
    <col min="3850" max="3850" width="12.453125" style="38" customWidth="1"/>
    <col min="3851" max="4096" width="8.7265625" style="38"/>
    <col min="4097" max="4097" width="19.26953125" style="38" bestFit="1" customWidth="1"/>
    <col min="4098" max="4099" width="10.1796875" style="38" bestFit="1" customWidth="1"/>
    <col min="4100" max="4100" width="10.1796875" style="38" customWidth="1"/>
    <col min="4101" max="4101" width="10.54296875" style="38" customWidth="1"/>
    <col min="4102" max="4102" width="12.1796875" style="38" customWidth="1"/>
    <col min="4103" max="4103" width="11.26953125" style="38" customWidth="1"/>
    <col min="4104" max="4104" width="12.26953125" style="38" customWidth="1"/>
    <col min="4105" max="4105" width="12" style="38" customWidth="1"/>
    <col min="4106" max="4106" width="12.453125" style="38" customWidth="1"/>
    <col min="4107" max="4352" width="8.7265625" style="38"/>
    <col min="4353" max="4353" width="19.26953125" style="38" bestFit="1" customWidth="1"/>
    <col min="4354" max="4355" width="10.1796875" style="38" bestFit="1" customWidth="1"/>
    <col min="4356" max="4356" width="10.1796875" style="38" customWidth="1"/>
    <col min="4357" max="4357" width="10.54296875" style="38" customWidth="1"/>
    <col min="4358" max="4358" width="12.1796875" style="38" customWidth="1"/>
    <col min="4359" max="4359" width="11.26953125" style="38" customWidth="1"/>
    <col min="4360" max="4360" width="12.26953125" style="38" customWidth="1"/>
    <col min="4361" max="4361" width="12" style="38" customWidth="1"/>
    <col min="4362" max="4362" width="12.453125" style="38" customWidth="1"/>
    <col min="4363" max="4608" width="8.7265625" style="38"/>
    <col min="4609" max="4609" width="19.26953125" style="38" bestFit="1" customWidth="1"/>
    <col min="4610" max="4611" width="10.1796875" style="38" bestFit="1" customWidth="1"/>
    <col min="4612" max="4612" width="10.1796875" style="38" customWidth="1"/>
    <col min="4613" max="4613" width="10.54296875" style="38" customWidth="1"/>
    <col min="4614" max="4614" width="12.1796875" style="38" customWidth="1"/>
    <col min="4615" max="4615" width="11.26953125" style="38" customWidth="1"/>
    <col min="4616" max="4616" width="12.26953125" style="38" customWidth="1"/>
    <col min="4617" max="4617" width="12" style="38" customWidth="1"/>
    <col min="4618" max="4618" width="12.453125" style="38" customWidth="1"/>
    <col min="4619" max="4864" width="8.7265625" style="38"/>
    <col min="4865" max="4865" width="19.26953125" style="38" bestFit="1" customWidth="1"/>
    <col min="4866" max="4867" width="10.1796875" style="38" bestFit="1" customWidth="1"/>
    <col min="4868" max="4868" width="10.1796875" style="38" customWidth="1"/>
    <col min="4869" max="4869" width="10.54296875" style="38" customWidth="1"/>
    <col min="4870" max="4870" width="12.1796875" style="38" customWidth="1"/>
    <col min="4871" max="4871" width="11.26953125" style="38" customWidth="1"/>
    <col min="4872" max="4872" width="12.26953125" style="38" customWidth="1"/>
    <col min="4873" max="4873" width="12" style="38" customWidth="1"/>
    <col min="4874" max="4874" width="12.453125" style="38" customWidth="1"/>
    <col min="4875" max="5120" width="8.7265625" style="38"/>
    <col min="5121" max="5121" width="19.26953125" style="38" bestFit="1" customWidth="1"/>
    <col min="5122" max="5123" width="10.1796875" style="38" bestFit="1" customWidth="1"/>
    <col min="5124" max="5124" width="10.1796875" style="38" customWidth="1"/>
    <col min="5125" max="5125" width="10.54296875" style="38" customWidth="1"/>
    <col min="5126" max="5126" width="12.1796875" style="38" customWidth="1"/>
    <col min="5127" max="5127" width="11.26953125" style="38" customWidth="1"/>
    <col min="5128" max="5128" width="12.26953125" style="38" customWidth="1"/>
    <col min="5129" max="5129" width="12" style="38" customWidth="1"/>
    <col min="5130" max="5130" width="12.453125" style="38" customWidth="1"/>
    <col min="5131" max="5376" width="8.7265625" style="38"/>
    <col min="5377" max="5377" width="19.26953125" style="38" bestFit="1" customWidth="1"/>
    <col min="5378" max="5379" width="10.1796875" style="38" bestFit="1" customWidth="1"/>
    <col min="5380" max="5380" width="10.1796875" style="38" customWidth="1"/>
    <col min="5381" max="5381" width="10.54296875" style="38" customWidth="1"/>
    <col min="5382" max="5382" width="12.1796875" style="38" customWidth="1"/>
    <col min="5383" max="5383" width="11.26953125" style="38" customWidth="1"/>
    <col min="5384" max="5384" width="12.26953125" style="38" customWidth="1"/>
    <col min="5385" max="5385" width="12" style="38" customWidth="1"/>
    <col min="5386" max="5386" width="12.453125" style="38" customWidth="1"/>
    <col min="5387" max="5632" width="8.7265625" style="38"/>
    <col min="5633" max="5633" width="19.26953125" style="38" bestFit="1" customWidth="1"/>
    <col min="5634" max="5635" width="10.1796875" style="38" bestFit="1" customWidth="1"/>
    <col min="5636" max="5636" width="10.1796875" style="38" customWidth="1"/>
    <col min="5637" max="5637" width="10.54296875" style="38" customWidth="1"/>
    <col min="5638" max="5638" width="12.1796875" style="38" customWidth="1"/>
    <col min="5639" max="5639" width="11.26953125" style="38" customWidth="1"/>
    <col min="5640" max="5640" width="12.26953125" style="38" customWidth="1"/>
    <col min="5641" max="5641" width="12" style="38" customWidth="1"/>
    <col min="5642" max="5642" width="12.453125" style="38" customWidth="1"/>
    <col min="5643" max="5888" width="8.7265625" style="38"/>
    <col min="5889" max="5889" width="19.26953125" style="38" bestFit="1" customWidth="1"/>
    <col min="5890" max="5891" width="10.1796875" style="38" bestFit="1" customWidth="1"/>
    <col min="5892" max="5892" width="10.1796875" style="38" customWidth="1"/>
    <col min="5893" max="5893" width="10.54296875" style="38" customWidth="1"/>
    <col min="5894" max="5894" width="12.1796875" style="38" customWidth="1"/>
    <col min="5895" max="5895" width="11.26953125" style="38" customWidth="1"/>
    <col min="5896" max="5896" width="12.26953125" style="38" customWidth="1"/>
    <col min="5897" max="5897" width="12" style="38" customWidth="1"/>
    <col min="5898" max="5898" width="12.453125" style="38" customWidth="1"/>
    <col min="5899" max="6144" width="8.7265625" style="38"/>
    <col min="6145" max="6145" width="19.26953125" style="38" bestFit="1" customWidth="1"/>
    <col min="6146" max="6147" width="10.1796875" style="38" bestFit="1" customWidth="1"/>
    <col min="6148" max="6148" width="10.1796875" style="38" customWidth="1"/>
    <col min="6149" max="6149" width="10.54296875" style="38" customWidth="1"/>
    <col min="6150" max="6150" width="12.1796875" style="38" customWidth="1"/>
    <col min="6151" max="6151" width="11.26953125" style="38" customWidth="1"/>
    <col min="6152" max="6152" width="12.26953125" style="38" customWidth="1"/>
    <col min="6153" max="6153" width="12" style="38" customWidth="1"/>
    <col min="6154" max="6154" width="12.453125" style="38" customWidth="1"/>
    <col min="6155" max="6400" width="8.7265625" style="38"/>
    <col min="6401" max="6401" width="19.26953125" style="38" bestFit="1" customWidth="1"/>
    <col min="6402" max="6403" width="10.1796875" style="38" bestFit="1" customWidth="1"/>
    <col min="6404" max="6404" width="10.1796875" style="38" customWidth="1"/>
    <col min="6405" max="6405" width="10.54296875" style="38" customWidth="1"/>
    <col min="6406" max="6406" width="12.1796875" style="38" customWidth="1"/>
    <col min="6407" max="6407" width="11.26953125" style="38" customWidth="1"/>
    <col min="6408" max="6408" width="12.26953125" style="38" customWidth="1"/>
    <col min="6409" max="6409" width="12" style="38" customWidth="1"/>
    <col min="6410" max="6410" width="12.453125" style="38" customWidth="1"/>
    <col min="6411" max="6656" width="8.7265625" style="38"/>
    <col min="6657" max="6657" width="19.26953125" style="38" bestFit="1" customWidth="1"/>
    <col min="6658" max="6659" width="10.1796875" style="38" bestFit="1" customWidth="1"/>
    <col min="6660" max="6660" width="10.1796875" style="38" customWidth="1"/>
    <col min="6661" max="6661" width="10.54296875" style="38" customWidth="1"/>
    <col min="6662" max="6662" width="12.1796875" style="38" customWidth="1"/>
    <col min="6663" max="6663" width="11.26953125" style="38" customWidth="1"/>
    <col min="6664" max="6664" width="12.26953125" style="38" customWidth="1"/>
    <col min="6665" max="6665" width="12" style="38" customWidth="1"/>
    <col min="6666" max="6666" width="12.453125" style="38" customWidth="1"/>
    <col min="6667" max="6912" width="8.7265625" style="38"/>
    <col min="6913" max="6913" width="19.26953125" style="38" bestFit="1" customWidth="1"/>
    <col min="6914" max="6915" width="10.1796875" style="38" bestFit="1" customWidth="1"/>
    <col min="6916" max="6916" width="10.1796875" style="38" customWidth="1"/>
    <col min="6917" max="6917" width="10.54296875" style="38" customWidth="1"/>
    <col min="6918" max="6918" width="12.1796875" style="38" customWidth="1"/>
    <col min="6919" max="6919" width="11.26953125" style="38" customWidth="1"/>
    <col min="6920" max="6920" width="12.26953125" style="38" customWidth="1"/>
    <col min="6921" max="6921" width="12" style="38" customWidth="1"/>
    <col min="6922" max="6922" width="12.453125" style="38" customWidth="1"/>
    <col min="6923" max="7168" width="8.7265625" style="38"/>
    <col min="7169" max="7169" width="19.26953125" style="38" bestFit="1" customWidth="1"/>
    <col min="7170" max="7171" width="10.1796875" style="38" bestFit="1" customWidth="1"/>
    <col min="7172" max="7172" width="10.1796875" style="38" customWidth="1"/>
    <col min="7173" max="7173" width="10.54296875" style="38" customWidth="1"/>
    <col min="7174" max="7174" width="12.1796875" style="38" customWidth="1"/>
    <col min="7175" max="7175" width="11.26953125" style="38" customWidth="1"/>
    <col min="7176" max="7176" width="12.26953125" style="38" customWidth="1"/>
    <col min="7177" max="7177" width="12" style="38" customWidth="1"/>
    <col min="7178" max="7178" width="12.453125" style="38" customWidth="1"/>
    <col min="7179" max="7424" width="8.7265625" style="38"/>
    <col min="7425" max="7425" width="19.26953125" style="38" bestFit="1" customWidth="1"/>
    <col min="7426" max="7427" width="10.1796875" style="38" bestFit="1" customWidth="1"/>
    <col min="7428" max="7428" width="10.1796875" style="38" customWidth="1"/>
    <col min="7429" max="7429" width="10.54296875" style="38" customWidth="1"/>
    <col min="7430" max="7430" width="12.1796875" style="38" customWidth="1"/>
    <col min="7431" max="7431" width="11.26953125" style="38" customWidth="1"/>
    <col min="7432" max="7432" width="12.26953125" style="38" customWidth="1"/>
    <col min="7433" max="7433" width="12" style="38" customWidth="1"/>
    <col min="7434" max="7434" width="12.453125" style="38" customWidth="1"/>
    <col min="7435" max="7680" width="8.7265625" style="38"/>
    <col min="7681" max="7681" width="19.26953125" style="38" bestFit="1" customWidth="1"/>
    <col min="7682" max="7683" width="10.1796875" style="38" bestFit="1" customWidth="1"/>
    <col min="7684" max="7684" width="10.1796875" style="38" customWidth="1"/>
    <col min="7685" max="7685" width="10.54296875" style="38" customWidth="1"/>
    <col min="7686" max="7686" width="12.1796875" style="38" customWidth="1"/>
    <col min="7687" max="7687" width="11.26953125" style="38" customWidth="1"/>
    <col min="7688" max="7688" width="12.26953125" style="38" customWidth="1"/>
    <col min="7689" max="7689" width="12" style="38" customWidth="1"/>
    <col min="7690" max="7690" width="12.453125" style="38" customWidth="1"/>
    <col min="7691" max="7936" width="8.7265625" style="38"/>
    <col min="7937" max="7937" width="19.26953125" style="38" bestFit="1" customWidth="1"/>
    <col min="7938" max="7939" width="10.1796875" style="38" bestFit="1" customWidth="1"/>
    <col min="7940" max="7940" width="10.1796875" style="38" customWidth="1"/>
    <col min="7941" max="7941" width="10.54296875" style="38" customWidth="1"/>
    <col min="7942" max="7942" width="12.1796875" style="38" customWidth="1"/>
    <col min="7943" max="7943" width="11.26953125" style="38" customWidth="1"/>
    <col min="7944" max="7944" width="12.26953125" style="38" customWidth="1"/>
    <col min="7945" max="7945" width="12" style="38" customWidth="1"/>
    <col min="7946" max="7946" width="12.453125" style="38" customWidth="1"/>
    <col min="7947" max="8192" width="8.7265625" style="38"/>
    <col min="8193" max="8193" width="19.26953125" style="38" bestFit="1" customWidth="1"/>
    <col min="8194" max="8195" width="10.1796875" style="38" bestFit="1" customWidth="1"/>
    <col min="8196" max="8196" width="10.1796875" style="38" customWidth="1"/>
    <col min="8197" max="8197" width="10.54296875" style="38" customWidth="1"/>
    <col min="8198" max="8198" width="12.1796875" style="38" customWidth="1"/>
    <col min="8199" max="8199" width="11.26953125" style="38" customWidth="1"/>
    <col min="8200" max="8200" width="12.26953125" style="38" customWidth="1"/>
    <col min="8201" max="8201" width="12" style="38" customWidth="1"/>
    <col min="8202" max="8202" width="12.453125" style="38" customWidth="1"/>
    <col min="8203" max="8448" width="8.7265625" style="38"/>
    <col min="8449" max="8449" width="19.26953125" style="38" bestFit="1" customWidth="1"/>
    <col min="8450" max="8451" width="10.1796875" style="38" bestFit="1" customWidth="1"/>
    <col min="8452" max="8452" width="10.1796875" style="38" customWidth="1"/>
    <col min="8453" max="8453" width="10.54296875" style="38" customWidth="1"/>
    <col min="8454" max="8454" width="12.1796875" style="38" customWidth="1"/>
    <col min="8455" max="8455" width="11.26953125" style="38" customWidth="1"/>
    <col min="8456" max="8456" width="12.26953125" style="38" customWidth="1"/>
    <col min="8457" max="8457" width="12" style="38" customWidth="1"/>
    <col min="8458" max="8458" width="12.453125" style="38" customWidth="1"/>
    <col min="8459" max="8704" width="8.7265625" style="38"/>
    <col min="8705" max="8705" width="19.26953125" style="38" bestFit="1" customWidth="1"/>
    <col min="8706" max="8707" width="10.1796875" style="38" bestFit="1" customWidth="1"/>
    <col min="8708" max="8708" width="10.1796875" style="38" customWidth="1"/>
    <col min="8709" max="8709" width="10.54296875" style="38" customWidth="1"/>
    <col min="8710" max="8710" width="12.1796875" style="38" customWidth="1"/>
    <col min="8711" max="8711" width="11.26953125" style="38" customWidth="1"/>
    <col min="8712" max="8712" width="12.26953125" style="38" customWidth="1"/>
    <col min="8713" max="8713" width="12" style="38" customWidth="1"/>
    <col min="8714" max="8714" width="12.453125" style="38" customWidth="1"/>
    <col min="8715" max="8960" width="8.7265625" style="38"/>
    <col min="8961" max="8961" width="19.26953125" style="38" bestFit="1" customWidth="1"/>
    <col min="8962" max="8963" width="10.1796875" style="38" bestFit="1" customWidth="1"/>
    <col min="8964" max="8964" width="10.1796875" style="38" customWidth="1"/>
    <col min="8965" max="8965" width="10.54296875" style="38" customWidth="1"/>
    <col min="8966" max="8966" width="12.1796875" style="38" customWidth="1"/>
    <col min="8967" max="8967" width="11.26953125" style="38" customWidth="1"/>
    <col min="8968" max="8968" width="12.26953125" style="38" customWidth="1"/>
    <col min="8969" max="8969" width="12" style="38" customWidth="1"/>
    <col min="8970" max="8970" width="12.453125" style="38" customWidth="1"/>
    <col min="8971" max="9216" width="8.7265625" style="38"/>
    <col min="9217" max="9217" width="19.26953125" style="38" bestFit="1" customWidth="1"/>
    <col min="9218" max="9219" width="10.1796875" style="38" bestFit="1" customWidth="1"/>
    <col min="9220" max="9220" width="10.1796875" style="38" customWidth="1"/>
    <col min="9221" max="9221" width="10.54296875" style="38" customWidth="1"/>
    <col min="9222" max="9222" width="12.1796875" style="38" customWidth="1"/>
    <col min="9223" max="9223" width="11.26953125" style="38" customWidth="1"/>
    <col min="9224" max="9224" width="12.26953125" style="38" customWidth="1"/>
    <col min="9225" max="9225" width="12" style="38" customWidth="1"/>
    <col min="9226" max="9226" width="12.453125" style="38" customWidth="1"/>
    <col min="9227" max="9472" width="8.7265625" style="38"/>
    <col min="9473" max="9473" width="19.26953125" style="38" bestFit="1" customWidth="1"/>
    <col min="9474" max="9475" width="10.1796875" style="38" bestFit="1" customWidth="1"/>
    <col min="9476" max="9476" width="10.1796875" style="38" customWidth="1"/>
    <col min="9477" max="9477" width="10.54296875" style="38" customWidth="1"/>
    <col min="9478" max="9478" width="12.1796875" style="38" customWidth="1"/>
    <col min="9479" max="9479" width="11.26953125" style="38" customWidth="1"/>
    <col min="9480" max="9480" width="12.26953125" style="38" customWidth="1"/>
    <col min="9481" max="9481" width="12" style="38" customWidth="1"/>
    <col min="9482" max="9482" width="12.453125" style="38" customWidth="1"/>
    <col min="9483" max="9728" width="8.7265625" style="38"/>
    <col min="9729" max="9729" width="19.26953125" style="38" bestFit="1" customWidth="1"/>
    <col min="9730" max="9731" width="10.1796875" style="38" bestFit="1" customWidth="1"/>
    <col min="9732" max="9732" width="10.1796875" style="38" customWidth="1"/>
    <col min="9733" max="9733" width="10.54296875" style="38" customWidth="1"/>
    <col min="9734" max="9734" width="12.1796875" style="38" customWidth="1"/>
    <col min="9735" max="9735" width="11.26953125" style="38" customWidth="1"/>
    <col min="9736" max="9736" width="12.26953125" style="38" customWidth="1"/>
    <col min="9737" max="9737" width="12" style="38" customWidth="1"/>
    <col min="9738" max="9738" width="12.453125" style="38" customWidth="1"/>
    <col min="9739" max="9984" width="8.7265625" style="38"/>
    <col min="9985" max="9985" width="19.26953125" style="38" bestFit="1" customWidth="1"/>
    <col min="9986" max="9987" width="10.1796875" style="38" bestFit="1" customWidth="1"/>
    <col min="9988" max="9988" width="10.1796875" style="38" customWidth="1"/>
    <col min="9989" max="9989" width="10.54296875" style="38" customWidth="1"/>
    <col min="9990" max="9990" width="12.1796875" style="38" customWidth="1"/>
    <col min="9991" max="9991" width="11.26953125" style="38" customWidth="1"/>
    <col min="9992" max="9992" width="12.26953125" style="38" customWidth="1"/>
    <col min="9993" max="9993" width="12" style="38" customWidth="1"/>
    <col min="9994" max="9994" width="12.453125" style="38" customWidth="1"/>
    <col min="9995" max="10240" width="8.7265625" style="38"/>
    <col min="10241" max="10241" width="19.26953125" style="38" bestFit="1" customWidth="1"/>
    <col min="10242" max="10243" width="10.1796875" style="38" bestFit="1" customWidth="1"/>
    <col min="10244" max="10244" width="10.1796875" style="38" customWidth="1"/>
    <col min="10245" max="10245" width="10.54296875" style="38" customWidth="1"/>
    <col min="10246" max="10246" width="12.1796875" style="38" customWidth="1"/>
    <col min="10247" max="10247" width="11.26953125" style="38" customWidth="1"/>
    <col min="10248" max="10248" width="12.26953125" style="38" customWidth="1"/>
    <col min="10249" max="10249" width="12" style="38" customWidth="1"/>
    <col min="10250" max="10250" width="12.453125" style="38" customWidth="1"/>
    <col min="10251" max="10496" width="8.7265625" style="38"/>
    <col min="10497" max="10497" width="19.26953125" style="38" bestFit="1" customWidth="1"/>
    <col min="10498" max="10499" width="10.1796875" style="38" bestFit="1" customWidth="1"/>
    <col min="10500" max="10500" width="10.1796875" style="38" customWidth="1"/>
    <col min="10501" max="10501" width="10.54296875" style="38" customWidth="1"/>
    <col min="10502" max="10502" width="12.1796875" style="38" customWidth="1"/>
    <col min="10503" max="10503" width="11.26953125" style="38" customWidth="1"/>
    <col min="10504" max="10504" width="12.26953125" style="38" customWidth="1"/>
    <col min="10505" max="10505" width="12" style="38" customWidth="1"/>
    <col min="10506" max="10506" width="12.453125" style="38" customWidth="1"/>
    <col min="10507" max="10752" width="8.7265625" style="38"/>
    <col min="10753" max="10753" width="19.26953125" style="38" bestFit="1" customWidth="1"/>
    <col min="10754" max="10755" width="10.1796875" style="38" bestFit="1" customWidth="1"/>
    <col min="10756" max="10756" width="10.1796875" style="38" customWidth="1"/>
    <col min="10757" max="10757" width="10.54296875" style="38" customWidth="1"/>
    <col min="10758" max="10758" width="12.1796875" style="38" customWidth="1"/>
    <col min="10759" max="10759" width="11.26953125" style="38" customWidth="1"/>
    <col min="10760" max="10760" width="12.26953125" style="38" customWidth="1"/>
    <col min="10761" max="10761" width="12" style="38" customWidth="1"/>
    <col min="10762" max="10762" width="12.453125" style="38" customWidth="1"/>
    <col min="10763" max="11008" width="8.7265625" style="38"/>
    <col min="11009" max="11009" width="19.26953125" style="38" bestFit="1" customWidth="1"/>
    <col min="11010" max="11011" width="10.1796875" style="38" bestFit="1" customWidth="1"/>
    <col min="11012" max="11012" width="10.1796875" style="38" customWidth="1"/>
    <col min="11013" max="11013" width="10.54296875" style="38" customWidth="1"/>
    <col min="11014" max="11014" width="12.1796875" style="38" customWidth="1"/>
    <col min="11015" max="11015" width="11.26953125" style="38" customWidth="1"/>
    <col min="11016" max="11016" width="12.26953125" style="38" customWidth="1"/>
    <col min="11017" max="11017" width="12" style="38" customWidth="1"/>
    <col min="11018" max="11018" width="12.453125" style="38" customWidth="1"/>
    <col min="11019" max="11264" width="8.7265625" style="38"/>
    <col min="11265" max="11265" width="19.26953125" style="38" bestFit="1" customWidth="1"/>
    <col min="11266" max="11267" width="10.1796875" style="38" bestFit="1" customWidth="1"/>
    <col min="11268" max="11268" width="10.1796875" style="38" customWidth="1"/>
    <col min="11269" max="11269" width="10.54296875" style="38" customWidth="1"/>
    <col min="11270" max="11270" width="12.1796875" style="38" customWidth="1"/>
    <col min="11271" max="11271" width="11.26953125" style="38" customWidth="1"/>
    <col min="11272" max="11272" width="12.26953125" style="38" customWidth="1"/>
    <col min="11273" max="11273" width="12" style="38" customWidth="1"/>
    <col min="11274" max="11274" width="12.453125" style="38" customWidth="1"/>
    <col min="11275" max="11520" width="8.7265625" style="38"/>
    <col min="11521" max="11521" width="19.26953125" style="38" bestFit="1" customWidth="1"/>
    <col min="11522" max="11523" width="10.1796875" style="38" bestFit="1" customWidth="1"/>
    <col min="11524" max="11524" width="10.1796875" style="38" customWidth="1"/>
    <col min="11525" max="11525" width="10.54296875" style="38" customWidth="1"/>
    <col min="11526" max="11526" width="12.1796875" style="38" customWidth="1"/>
    <col min="11527" max="11527" width="11.26953125" style="38" customWidth="1"/>
    <col min="11528" max="11528" width="12.26953125" style="38" customWidth="1"/>
    <col min="11529" max="11529" width="12" style="38" customWidth="1"/>
    <col min="11530" max="11530" width="12.453125" style="38" customWidth="1"/>
    <col min="11531" max="11776" width="8.7265625" style="38"/>
    <col min="11777" max="11777" width="19.26953125" style="38" bestFit="1" customWidth="1"/>
    <col min="11778" max="11779" width="10.1796875" style="38" bestFit="1" customWidth="1"/>
    <col min="11780" max="11780" width="10.1796875" style="38" customWidth="1"/>
    <col min="11781" max="11781" width="10.54296875" style="38" customWidth="1"/>
    <col min="11782" max="11782" width="12.1796875" style="38" customWidth="1"/>
    <col min="11783" max="11783" width="11.26953125" style="38" customWidth="1"/>
    <col min="11784" max="11784" width="12.26953125" style="38" customWidth="1"/>
    <col min="11785" max="11785" width="12" style="38" customWidth="1"/>
    <col min="11786" max="11786" width="12.453125" style="38" customWidth="1"/>
    <col min="11787" max="12032" width="8.7265625" style="38"/>
    <col min="12033" max="12033" width="19.26953125" style="38" bestFit="1" customWidth="1"/>
    <col min="12034" max="12035" width="10.1796875" style="38" bestFit="1" customWidth="1"/>
    <col min="12036" max="12036" width="10.1796875" style="38" customWidth="1"/>
    <col min="12037" max="12037" width="10.54296875" style="38" customWidth="1"/>
    <col min="12038" max="12038" width="12.1796875" style="38" customWidth="1"/>
    <col min="12039" max="12039" width="11.26953125" style="38" customWidth="1"/>
    <col min="12040" max="12040" width="12.26953125" style="38" customWidth="1"/>
    <col min="12041" max="12041" width="12" style="38" customWidth="1"/>
    <col min="12042" max="12042" width="12.453125" style="38" customWidth="1"/>
    <col min="12043" max="12288" width="8.7265625" style="38"/>
    <col min="12289" max="12289" width="19.26953125" style="38" bestFit="1" customWidth="1"/>
    <col min="12290" max="12291" width="10.1796875" style="38" bestFit="1" customWidth="1"/>
    <col min="12292" max="12292" width="10.1796875" style="38" customWidth="1"/>
    <col min="12293" max="12293" width="10.54296875" style="38" customWidth="1"/>
    <col min="12294" max="12294" width="12.1796875" style="38" customWidth="1"/>
    <col min="12295" max="12295" width="11.26953125" style="38" customWidth="1"/>
    <col min="12296" max="12296" width="12.26953125" style="38" customWidth="1"/>
    <col min="12297" max="12297" width="12" style="38" customWidth="1"/>
    <col min="12298" max="12298" width="12.453125" style="38" customWidth="1"/>
    <col min="12299" max="12544" width="8.7265625" style="38"/>
    <col min="12545" max="12545" width="19.26953125" style="38" bestFit="1" customWidth="1"/>
    <col min="12546" max="12547" width="10.1796875" style="38" bestFit="1" customWidth="1"/>
    <col min="12548" max="12548" width="10.1796875" style="38" customWidth="1"/>
    <col min="12549" max="12549" width="10.54296875" style="38" customWidth="1"/>
    <col min="12550" max="12550" width="12.1796875" style="38" customWidth="1"/>
    <col min="12551" max="12551" width="11.26953125" style="38" customWidth="1"/>
    <col min="12552" max="12552" width="12.26953125" style="38" customWidth="1"/>
    <col min="12553" max="12553" width="12" style="38" customWidth="1"/>
    <col min="12554" max="12554" width="12.453125" style="38" customWidth="1"/>
    <col min="12555" max="12800" width="8.7265625" style="38"/>
    <col min="12801" max="12801" width="19.26953125" style="38" bestFit="1" customWidth="1"/>
    <col min="12802" max="12803" width="10.1796875" style="38" bestFit="1" customWidth="1"/>
    <col min="12804" max="12804" width="10.1796875" style="38" customWidth="1"/>
    <col min="12805" max="12805" width="10.54296875" style="38" customWidth="1"/>
    <col min="12806" max="12806" width="12.1796875" style="38" customWidth="1"/>
    <col min="12807" max="12807" width="11.26953125" style="38" customWidth="1"/>
    <col min="12808" max="12808" width="12.26953125" style="38" customWidth="1"/>
    <col min="12809" max="12809" width="12" style="38" customWidth="1"/>
    <col min="12810" max="12810" width="12.453125" style="38" customWidth="1"/>
    <col min="12811" max="13056" width="8.7265625" style="38"/>
    <col min="13057" max="13057" width="19.26953125" style="38" bestFit="1" customWidth="1"/>
    <col min="13058" max="13059" width="10.1796875" style="38" bestFit="1" customWidth="1"/>
    <col min="13060" max="13060" width="10.1796875" style="38" customWidth="1"/>
    <col min="13061" max="13061" width="10.54296875" style="38" customWidth="1"/>
    <col min="13062" max="13062" width="12.1796875" style="38" customWidth="1"/>
    <col min="13063" max="13063" width="11.26953125" style="38" customWidth="1"/>
    <col min="13064" max="13064" width="12.26953125" style="38" customWidth="1"/>
    <col min="13065" max="13065" width="12" style="38" customWidth="1"/>
    <col min="13066" max="13066" width="12.453125" style="38" customWidth="1"/>
    <col min="13067" max="13312" width="8.7265625" style="38"/>
    <col min="13313" max="13313" width="19.26953125" style="38" bestFit="1" customWidth="1"/>
    <col min="13314" max="13315" width="10.1796875" style="38" bestFit="1" customWidth="1"/>
    <col min="13316" max="13316" width="10.1796875" style="38" customWidth="1"/>
    <col min="13317" max="13317" width="10.54296875" style="38" customWidth="1"/>
    <col min="13318" max="13318" width="12.1796875" style="38" customWidth="1"/>
    <col min="13319" max="13319" width="11.26953125" style="38" customWidth="1"/>
    <col min="13320" max="13320" width="12.26953125" style="38" customWidth="1"/>
    <col min="13321" max="13321" width="12" style="38" customWidth="1"/>
    <col min="13322" max="13322" width="12.453125" style="38" customWidth="1"/>
    <col min="13323" max="13568" width="8.7265625" style="38"/>
    <col min="13569" max="13569" width="19.26953125" style="38" bestFit="1" customWidth="1"/>
    <col min="13570" max="13571" width="10.1796875" style="38" bestFit="1" customWidth="1"/>
    <col min="13572" max="13572" width="10.1796875" style="38" customWidth="1"/>
    <col min="13573" max="13573" width="10.54296875" style="38" customWidth="1"/>
    <col min="13574" max="13574" width="12.1796875" style="38" customWidth="1"/>
    <col min="13575" max="13575" width="11.26953125" style="38" customWidth="1"/>
    <col min="13576" max="13576" width="12.26953125" style="38" customWidth="1"/>
    <col min="13577" max="13577" width="12" style="38" customWidth="1"/>
    <col min="13578" max="13578" width="12.453125" style="38" customWidth="1"/>
    <col min="13579" max="13824" width="8.7265625" style="38"/>
    <col min="13825" max="13825" width="19.26953125" style="38" bestFit="1" customWidth="1"/>
    <col min="13826" max="13827" width="10.1796875" style="38" bestFit="1" customWidth="1"/>
    <col min="13828" max="13828" width="10.1796875" style="38" customWidth="1"/>
    <col min="13829" max="13829" width="10.54296875" style="38" customWidth="1"/>
    <col min="13830" max="13830" width="12.1796875" style="38" customWidth="1"/>
    <col min="13831" max="13831" width="11.26953125" style="38" customWidth="1"/>
    <col min="13832" max="13832" width="12.26953125" style="38" customWidth="1"/>
    <col min="13833" max="13833" width="12" style="38" customWidth="1"/>
    <col min="13834" max="13834" width="12.453125" style="38" customWidth="1"/>
    <col min="13835" max="14080" width="8.7265625" style="38"/>
    <col min="14081" max="14081" width="19.26953125" style="38" bestFit="1" customWidth="1"/>
    <col min="14082" max="14083" width="10.1796875" style="38" bestFit="1" customWidth="1"/>
    <col min="14084" max="14084" width="10.1796875" style="38" customWidth="1"/>
    <col min="14085" max="14085" width="10.54296875" style="38" customWidth="1"/>
    <col min="14086" max="14086" width="12.1796875" style="38" customWidth="1"/>
    <col min="14087" max="14087" width="11.26953125" style="38" customWidth="1"/>
    <col min="14088" max="14088" width="12.26953125" style="38" customWidth="1"/>
    <col min="14089" max="14089" width="12" style="38" customWidth="1"/>
    <col min="14090" max="14090" width="12.453125" style="38" customWidth="1"/>
    <col min="14091" max="14336" width="8.7265625" style="38"/>
    <col min="14337" max="14337" width="19.26953125" style="38" bestFit="1" customWidth="1"/>
    <col min="14338" max="14339" width="10.1796875" style="38" bestFit="1" customWidth="1"/>
    <col min="14340" max="14340" width="10.1796875" style="38" customWidth="1"/>
    <col min="14341" max="14341" width="10.54296875" style="38" customWidth="1"/>
    <col min="14342" max="14342" width="12.1796875" style="38" customWidth="1"/>
    <col min="14343" max="14343" width="11.26953125" style="38" customWidth="1"/>
    <col min="14344" max="14344" width="12.26953125" style="38" customWidth="1"/>
    <col min="14345" max="14345" width="12" style="38" customWidth="1"/>
    <col min="14346" max="14346" width="12.453125" style="38" customWidth="1"/>
    <col min="14347" max="14592" width="8.7265625" style="38"/>
    <col min="14593" max="14593" width="19.26953125" style="38" bestFit="1" customWidth="1"/>
    <col min="14594" max="14595" width="10.1796875" style="38" bestFit="1" customWidth="1"/>
    <col min="14596" max="14596" width="10.1796875" style="38" customWidth="1"/>
    <col min="14597" max="14597" width="10.54296875" style="38" customWidth="1"/>
    <col min="14598" max="14598" width="12.1796875" style="38" customWidth="1"/>
    <col min="14599" max="14599" width="11.26953125" style="38" customWidth="1"/>
    <col min="14600" max="14600" width="12.26953125" style="38" customWidth="1"/>
    <col min="14601" max="14601" width="12" style="38" customWidth="1"/>
    <col min="14602" max="14602" width="12.453125" style="38" customWidth="1"/>
    <col min="14603" max="14848" width="8.7265625" style="38"/>
    <col min="14849" max="14849" width="19.26953125" style="38" bestFit="1" customWidth="1"/>
    <col min="14850" max="14851" width="10.1796875" style="38" bestFit="1" customWidth="1"/>
    <col min="14852" max="14852" width="10.1796875" style="38" customWidth="1"/>
    <col min="14853" max="14853" width="10.54296875" style="38" customWidth="1"/>
    <col min="14854" max="14854" width="12.1796875" style="38" customWidth="1"/>
    <col min="14855" max="14855" width="11.26953125" style="38" customWidth="1"/>
    <col min="14856" max="14856" width="12.26953125" style="38" customWidth="1"/>
    <col min="14857" max="14857" width="12" style="38" customWidth="1"/>
    <col min="14858" max="14858" width="12.453125" style="38" customWidth="1"/>
    <col min="14859" max="15104" width="8.7265625" style="38"/>
    <col min="15105" max="15105" width="19.26953125" style="38" bestFit="1" customWidth="1"/>
    <col min="15106" max="15107" width="10.1796875" style="38" bestFit="1" customWidth="1"/>
    <col min="15108" max="15108" width="10.1796875" style="38" customWidth="1"/>
    <col min="15109" max="15109" width="10.54296875" style="38" customWidth="1"/>
    <col min="15110" max="15110" width="12.1796875" style="38" customWidth="1"/>
    <col min="15111" max="15111" width="11.26953125" style="38" customWidth="1"/>
    <col min="15112" max="15112" width="12.26953125" style="38" customWidth="1"/>
    <col min="15113" max="15113" width="12" style="38" customWidth="1"/>
    <col min="15114" max="15114" width="12.453125" style="38" customWidth="1"/>
    <col min="15115" max="15360" width="8.7265625" style="38"/>
    <col min="15361" max="15361" width="19.26953125" style="38" bestFit="1" customWidth="1"/>
    <col min="15362" max="15363" width="10.1796875" style="38" bestFit="1" customWidth="1"/>
    <col min="15364" max="15364" width="10.1796875" style="38" customWidth="1"/>
    <col min="15365" max="15365" width="10.54296875" style="38" customWidth="1"/>
    <col min="15366" max="15366" width="12.1796875" style="38" customWidth="1"/>
    <col min="15367" max="15367" width="11.26953125" style="38" customWidth="1"/>
    <col min="15368" max="15368" width="12.26953125" style="38" customWidth="1"/>
    <col min="15369" max="15369" width="12" style="38" customWidth="1"/>
    <col min="15370" max="15370" width="12.453125" style="38" customWidth="1"/>
    <col min="15371" max="15616" width="8.7265625" style="38"/>
    <col min="15617" max="15617" width="19.26953125" style="38" bestFit="1" customWidth="1"/>
    <col min="15618" max="15619" width="10.1796875" style="38" bestFit="1" customWidth="1"/>
    <col min="15620" max="15620" width="10.1796875" style="38" customWidth="1"/>
    <col min="15621" max="15621" width="10.54296875" style="38" customWidth="1"/>
    <col min="15622" max="15622" width="12.1796875" style="38" customWidth="1"/>
    <col min="15623" max="15623" width="11.26953125" style="38" customWidth="1"/>
    <col min="15624" max="15624" width="12.26953125" style="38" customWidth="1"/>
    <col min="15625" max="15625" width="12" style="38" customWidth="1"/>
    <col min="15626" max="15626" width="12.453125" style="38" customWidth="1"/>
    <col min="15627" max="15872" width="8.7265625" style="38"/>
    <col min="15873" max="15873" width="19.26953125" style="38" bestFit="1" customWidth="1"/>
    <col min="15874" max="15875" width="10.1796875" style="38" bestFit="1" customWidth="1"/>
    <col min="15876" max="15876" width="10.1796875" style="38" customWidth="1"/>
    <col min="15877" max="15877" width="10.54296875" style="38" customWidth="1"/>
    <col min="15878" max="15878" width="12.1796875" style="38" customWidth="1"/>
    <col min="15879" max="15879" width="11.26953125" style="38" customWidth="1"/>
    <col min="15880" max="15880" width="12.26953125" style="38" customWidth="1"/>
    <col min="15881" max="15881" width="12" style="38" customWidth="1"/>
    <col min="15882" max="15882" width="12.453125" style="38" customWidth="1"/>
    <col min="15883" max="16128" width="8.7265625" style="38"/>
    <col min="16129" max="16129" width="19.26953125" style="38" bestFit="1" customWidth="1"/>
    <col min="16130" max="16131" width="10.1796875" style="38" bestFit="1" customWidth="1"/>
    <col min="16132" max="16132" width="10.1796875" style="38" customWidth="1"/>
    <col min="16133" max="16133" width="10.54296875" style="38" customWidth="1"/>
    <col min="16134" max="16134" width="12.1796875" style="38" customWidth="1"/>
    <col min="16135" max="16135" width="11.26953125" style="38" customWidth="1"/>
    <col min="16136" max="16136" width="12.26953125" style="38" customWidth="1"/>
    <col min="16137" max="16137" width="12" style="38" customWidth="1"/>
    <col min="16138" max="16138" width="12.453125" style="38" customWidth="1"/>
    <col min="16139" max="16384" width="8.7265625" style="38"/>
  </cols>
  <sheetData>
    <row r="1" spans="1:10" x14ac:dyDescent="0.35">
      <c r="E1" s="40" t="s">
        <v>188</v>
      </c>
    </row>
    <row r="2" spans="1:10" ht="29" x14ac:dyDescent="0.35">
      <c r="A2" s="38" t="s">
        <v>40</v>
      </c>
      <c r="B2" s="42" t="s">
        <v>76</v>
      </c>
      <c r="C2" s="42" t="s">
        <v>79</v>
      </c>
      <c r="D2" s="42" t="s">
        <v>77</v>
      </c>
      <c r="E2" s="296" t="s">
        <v>160</v>
      </c>
      <c r="F2" s="43" t="s">
        <v>189</v>
      </c>
      <c r="G2" s="44" t="s">
        <v>78</v>
      </c>
      <c r="H2" s="44" t="s">
        <v>163</v>
      </c>
      <c r="I2" s="44" t="s">
        <v>161</v>
      </c>
      <c r="J2" s="45" t="s">
        <v>172</v>
      </c>
    </row>
    <row r="3" spans="1:10" x14ac:dyDescent="0.35">
      <c r="A3" s="38" t="s">
        <v>41</v>
      </c>
      <c r="B3" s="46">
        <v>13710.09</v>
      </c>
      <c r="C3" s="46">
        <v>13293</v>
      </c>
      <c r="D3" s="46">
        <v>12877</v>
      </c>
      <c r="E3" s="237">
        <v>12460.19</v>
      </c>
      <c r="F3" s="47">
        <v>12460.19</v>
      </c>
      <c r="G3" s="48">
        <v>12460.19</v>
      </c>
      <c r="H3" s="48">
        <v>12043.55</v>
      </c>
      <c r="I3" s="48">
        <v>11626.92</v>
      </c>
      <c r="J3" s="49">
        <v>12043.55</v>
      </c>
    </row>
    <row r="4" spans="1:10" x14ac:dyDescent="0.35">
      <c r="A4" s="38" t="s">
        <v>42</v>
      </c>
      <c r="B4" s="46">
        <v>0</v>
      </c>
      <c r="C4" s="46">
        <v>443</v>
      </c>
      <c r="D4" s="46">
        <v>1242</v>
      </c>
      <c r="E4" s="237">
        <v>2500</v>
      </c>
      <c r="F4" s="47">
        <v>2500</v>
      </c>
      <c r="G4" s="48">
        <v>2500</v>
      </c>
      <c r="H4" s="48">
        <v>2500</v>
      </c>
      <c r="I4" s="48">
        <v>2500</v>
      </c>
      <c r="J4" s="49">
        <v>2500</v>
      </c>
    </row>
    <row r="5" spans="1:10" x14ac:dyDescent="0.35">
      <c r="A5" s="38" t="s">
        <v>43</v>
      </c>
      <c r="B5" s="46">
        <f t="shared" ref="B5:J5" si="0">SUBTOTAL(109,B3:B4)</f>
        <v>13710.09</v>
      </c>
      <c r="C5" s="46">
        <f t="shared" si="0"/>
        <v>13736</v>
      </c>
      <c r="D5" s="46">
        <f t="shared" si="0"/>
        <v>14119</v>
      </c>
      <c r="E5" s="237">
        <f t="shared" ref="E5" si="1">SUBTOTAL(109,E3:E4)</f>
        <v>14960.19</v>
      </c>
      <c r="F5" s="47">
        <f t="shared" si="0"/>
        <v>14960.19</v>
      </c>
      <c r="G5" s="48">
        <f t="shared" ref="G5" si="2">SUBTOTAL(109,G3:G4)</f>
        <v>14960.19</v>
      </c>
      <c r="H5" s="48">
        <f t="shared" si="0"/>
        <v>14543.55</v>
      </c>
      <c r="I5" s="48">
        <f t="shared" si="0"/>
        <v>14126.92</v>
      </c>
      <c r="J5" s="316">
        <f t="shared" si="0"/>
        <v>14543.55</v>
      </c>
    </row>
    <row r="12" spans="1:10" x14ac:dyDescent="0.35">
      <c r="F12" s="250"/>
      <c r="G12" s="250"/>
      <c r="H12" s="250"/>
    </row>
    <row r="13" spans="1:10" x14ac:dyDescent="0.35">
      <c r="F13" s="250"/>
      <c r="G13" s="250"/>
      <c r="H13" s="250"/>
    </row>
    <row r="14" spans="1:10" x14ac:dyDescent="0.35">
      <c r="F14" s="250"/>
      <c r="G14" s="250"/>
      <c r="H14" s="250"/>
      <c r="J14" s="313"/>
    </row>
    <row r="15" spans="1:10" x14ac:dyDescent="0.35">
      <c r="F15" s="250"/>
      <c r="G15" s="250"/>
      <c r="H15" s="250"/>
    </row>
    <row r="16" spans="1:10" x14ac:dyDescent="0.35">
      <c r="F16" s="250"/>
      <c r="G16" s="250"/>
      <c r="H16" s="250"/>
    </row>
    <row r="17" spans="6:8" x14ac:dyDescent="0.35">
      <c r="F17" s="250"/>
      <c r="G17" s="250"/>
      <c r="H17" s="250"/>
    </row>
    <row r="18" spans="6:8" x14ac:dyDescent="0.35">
      <c r="F18" s="250"/>
      <c r="G18" s="250"/>
      <c r="H18" s="250"/>
    </row>
  </sheetData>
  <phoneticPr fontId="17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D3BF-27A7-498B-B9DA-20F23045A918}">
  <dimension ref="A1:J27"/>
  <sheetViews>
    <sheetView workbookViewId="0">
      <selection activeCell="J19" sqref="J19"/>
    </sheetView>
  </sheetViews>
  <sheetFormatPr defaultRowHeight="14.5" x14ac:dyDescent="0.35"/>
  <cols>
    <col min="1" max="1" width="20.26953125" customWidth="1"/>
    <col min="5" max="5" width="8.08984375" style="231" bestFit="1" customWidth="1"/>
    <col min="6" max="6" width="8.08984375" bestFit="1" customWidth="1"/>
    <col min="7" max="9" width="8.7265625" style="232"/>
    <col min="10" max="10" width="7.90625" bestFit="1" customWidth="1"/>
  </cols>
  <sheetData>
    <row r="1" spans="1:10" ht="21.5" customHeight="1" x14ac:dyDescent="0.35">
      <c r="A1" s="205" t="s">
        <v>173</v>
      </c>
      <c r="B1" s="206"/>
      <c r="C1" s="206"/>
      <c r="D1" s="206"/>
      <c r="E1" s="207"/>
      <c r="F1" s="207"/>
      <c r="G1" s="208"/>
      <c r="H1" s="208"/>
      <c r="I1" s="208"/>
      <c r="J1" s="205"/>
    </row>
    <row r="2" spans="1:10" ht="52.5" x14ac:dyDescent="0.35">
      <c r="A2" s="209" t="s">
        <v>141</v>
      </c>
      <c r="B2" s="210" t="s">
        <v>174</v>
      </c>
      <c r="C2" s="210" t="s">
        <v>142</v>
      </c>
      <c r="D2" s="210" t="s">
        <v>175</v>
      </c>
      <c r="E2" s="211" t="s">
        <v>160</v>
      </c>
      <c r="F2" s="211" t="s">
        <v>176</v>
      </c>
      <c r="G2" s="212" t="s">
        <v>143</v>
      </c>
      <c r="H2" s="212" t="s">
        <v>177</v>
      </c>
      <c r="I2" s="212" t="s">
        <v>178</v>
      </c>
      <c r="J2" s="213" t="s">
        <v>179</v>
      </c>
    </row>
    <row r="3" spans="1:10" x14ac:dyDescent="0.35">
      <c r="A3" s="209" t="s">
        <v>144</v>
      </c>
      <c r="B3" s="214"/>
      <c r="C3" s="214"/>
      <c r="D3" s="214"/>
      <c r="E3" s="215"/>
      <c r="F3" s="215"/>
      <c r="G3" s="216"/>
      <c r="H3" s="216"/>
      <c r="I3" s="216"/>
      <c r="J3" s="209"/>
    </row>
    <row r="4" spans="1:10" x14ac:dyDescent="0.35">
      <c r="A4" s="217" t="s">
        <v>145</v>
      </c>
      <c r="B4" s="218">
        <v>2122</v>
      </c>
      <c r="C4" s="218">
        <v>3078</v>
      </c>
      <c r="D4" s="218">
        <v>3226</v>
      </c>
      <c r="E4" s="287">
        <v>7530</v>
      </c>
      <c r="F4" s="287">
        <v>7530</v>
      </c>
      <c r="G4" s="220">
        <f>F4*120%</f>
        <v>9036</v>
      </c>
      <c r="H4" s="220">
        <f>G4*105%</f>
        <v>9487.8000000000011</v>
      </c>
      <c r="I4" s="220">
        <f>H4*105%</f>
        <v>9962.1900000000023</v>
      </c>
      <c r="J4" s="221">
        <v>9036</v>
      </c>
    </row>
    <row r="5" spans="1:10" x14ac:dyDescent="0.35">
      <c r="A5" s="217" t="s">
        <v>146</v>
      </c>
      <c r="B5" s="218">
        <v>3661</v>
      </c>
      <c r="C5" s="218">
        <v>4900</v>
      </c>
      <c r="D5" s="218">
        <v>5058</v>
      </c>
      <c r="E5" s="287">
        <v>7530</v>
      </c>
      <c r="F5" s="287">
        <v>7530</v>
      </c>
      <c r="G5" s="220">
        <f>F5*120%</f>
        <v>9036</v>
      </c>
      <c r="H5" s="220">
        <f t="shared" ref="G5:I12" si="0">G5*105%</f>
        <v>9487.8000000000011</v>
      </c>
      <c r="I5" s="220">
        <f t="shared" si="0"/>
        <v>9962.1900000000023</v>
      </c>
      <c r="J5" s="221">
        <v>9036</v>
      </c>
    </row>
    <row r="6" spans="1:10" x14ac:dyDescent="0.35">
      <c r="A6" s="209" t="s">
        <v>147</v>
      </c>
      <c r="B6" s="218">
        <v>352</v>
      </c>
      <c r="C6" s="218">
        <v>665</v>
      </c>
      <c r="D6" s="218">
        <v>1298</v>
      </c>
      <c r="E6" s="227">
        <v>1380</v>
      </c>
      <c r="F6" s="227">
        <v>1380</v>
      </c>
      <c r="G6" s="220">
        <f t="shared" si="0"/>
        <v>1449</v>
      </c>
      <c r="H6" s="220">
        <f t="shared" si="0"/>
        <v>1521.45</v>
      </c>
      <c r="I6" s="220">
        <f t="shared" si="0"/>
        <v>1597.5225</v>
      </c>
      <c r="J6" s="223">
        <v>1449</v>
      </c>
    </row>
    <row r="7" spans="1:10" x14ac:dyDescent="0.35">
      <c r="A7" s="209" t="s">
        <v>148</v>
      </c>
      <c r="B7" s="218">
        <v>6004</v>
      </c>
      <c r="C7" s="218">
        <v>2103</v>
      </c>
      <c r="D7" s="218">
        <v>7210</v>
      </c>
      <c r="E7" s="227">
        <v>8000</v>
      </c>
      <c r="F7" s="227">
        <v>8000</v>
      </c>
      <c r="G7" s="220">
        <f t="shared" si="0"/>
        <v>8400</v>
      </c>
      <c r="H7" s="220">
        <f t="shared" si="0"/>
        <v>8820</v>
      </c>
      <c r="I7" s="220">
        <f t="shared" si="0"/>
        <v>9261</v>
      </c>
      <c r="J7" s="223">
        <v>8400</v>
      </c>
    </row>
    <row r="8" spans="1:10" x14ac:dyDescent="0.35">
      <c r="A8" s="217" t="s">
        <v>149</v>
      </c>
      <c r="B8" s="218">
        <v>7735</v>
      </c>
      <c r="C8" s="218">
        <v>8143</v>
      </c>
      <c r="D8" s="218">
        <v>7735</v>
      </c>
      <c r="E8" s="287">
        <v>9377</v>
      </c>
      <c r="F8" s="287">
        <v>9377</v>
      </c>
      <c r="G8" s="220">
        <f t="shared" si="0"/>
        <v>9845.85</v>
      </c>
      <c r="H8" s="220">
        <f t="shared" si="0"/>
        <v>10338.1425</v>
      </c>
      <c r="I8" s="220">
        <f t="shared" si="0"/>
        <v>10855.049625</v>
      </c>
      <c r="J8" s="221">
        <v>9846</v>
      </c>
    </row>
    <row r="9" spans="1:10" x14ac:dyDescent="0.35">
      <c r="A9" s="209" t="s">
        <v>150</v>
      </c>
      <c r="B9" s="218">
        <v>315</v>
      </c>
      <c r="C9" s="218">
        <v>227</v>
      </c>
      <c r="D9" s="218">
        <v>541</v>
      </c>
      <c r="E9" s="227">
        <v>750</v>
      </c>
      <c r="F9" s="227">
        <v>750</v>
      </c>
      <c r="G9" s="220">
        <v>1000</v>
      </c>
      <c r="H9" s="220">
        <f t="shared" si="0"/>
        <v>1050</v>
      </c>
      <c r="I9" s="220">
        <f t="shared" si="0"/>
        <v>1102.5</v>
      </c>
      <c r="J9" s="223">
        <v>1000</v>
      </c>
    </row>
    <row r="10" spans="1:10" x14ac:dyDescent="0.35">
      <c r="A10" s="217" t="s">
        <v>151</v>
      </c>
      <c r="B10" s="218">
        <v>231</v>
      </c>
      <c r="C10" s="218">
        <v>0</v>
      </c>
      <c r="D10" s="218">
        <v>275</v>
      </c>
      <c r="E10" s="287">
        <v>315</v>
      </c>
      <c r="F10" s="287">
        <v>350</v>
      </c>
      <c r="G10" s="220">
        <f t="shared" si="0"/>
        <v>367.5</v>
      </c>
      <c r="H10" s="220">
        <f t="shared" si="0"/>
        <v>385.875</v>
      </c>
      <c r="I10" s="220">
        <f t="shared" si="0"/>
        <v>405.16875000000005</v>
      </c>
      <c r="J10" s="221">
        <v>368</v>
      </c>
    </row>
    <row r="11" spans="1:10" x14ac:dyDescent="0.35">
      <c r="A11" s="209" t="s">
        <v>152</v>
      </c>
      <c r="B11" s="218">
        <v>619</v>
      </c>
      <c r="C11" s="218">
        <v>234</v>
      </c>
      <c r="D11" s="218">
        <v>153</v>
      </c>
      <c r="E11" s="227">
        <v>849</v>
      </c>
      <c r="F11" s="227">
        <v>849</v>
      </c>
      <c r="G11" s="220">
        <f t="shared" si="0"/>
        <v>891.45</v>
      </c>
      <c r="H11" s="220">
        <f t="shared" si="0"/>
        <v>936.02250000000004</v>
      </c>
      <c r="I11" s="220">
        <f t="shared" si="0"/>
        <v>982.82362500000011</v>
      </c>
      <c r="J11" s="223">
        <v>900</v>
      </c>
    </row>
    <row r="12" spans="1:10" x14ac:dyDescent="0.35">
      <c r="A12" s="209" t="s">
        <v>153</v>
      </c>
      <c r="B12" s="218">
        <v>330</v>
      </c>
      <c r="C12" s="218">
        <v>330</v>
      </c>
      <c r="D12" s="218">
        <v>330</v>
      </c>
      <c r="E12" s="227">
        <v>368</v>
      </c>
      <c r="F12" s="227">
        <v>368</v>
      </c>
      <c r="G12" s="220">
        <f t="shared" si="0"/>
        <v>386.40000000000003</v>
      </c>
      <c r="H12" s="220">
        <f t="shared" si="0"/>
        <v>405.72</v>
      </c>
      <c r="I12" s="220">
        <f t="shared" si="0"/>
        <v>426.00600000000003</v>
      </c>
      <c r="J12" s="223">
        <v>400</v>
      </c>
    </row>
    <row r="13" spans="1:10" x14ac:dyDescent="0.35">
      <c r="A13" s="209" t="s">
        <v>193</v>
      </c>
      <c r="B13" s="218"/>
      <c r="C13" s="218"/>
      <c r="D13" s="218"/>
      <c r="E13" s="227"/>
      <c r="F13" s="227"/>
      <c r="G13" s="220"/>
      <c r="H13" s="220"/>
      <c r="I13" s="220"/>
      <c r="J13" s="223"/>
    </row>
    <row r="14" spans="1:10" x14ac:dyDescent="0.35">
      <c r="A14" s="209"/>
      <c r="B14" s="224">
        <f t="shared" ref="B14:C14" si="1">SUM(B4:B12)</f>
        <v>21369</v>
      </c>
      <c r="C14" s="224">
        <f t="shared" si="1"/>
        <v>19680</v>
      </c>
      <c r="D14" s="224">
        <f t="shared" ref="D14:G14" si="2">SUM(D4:D12)</f>
        <v>25826</v>
      </c>
      <c r="E14" s="227">
        <f>SUM(E4:E12)</f>
        <v>36099</v>
      </c>
      <c r="F14" s="222">
        <f>SUM(F4:F12)</f>
        <v>36134</v>
      </c>
      <c r="G14" s="216">
        <f t="shared" si="2"/>
        <v>40412.199999999997</v>
      </c>
      <c r="H14" s="225">
        <v>35626</v>
      </c>
      <c r="I14" s="225">
        <f>H14*105%</f>
        <v>37407.300000000003</v>
      </c>
      <c r="J14" s="221">
        <f>J4+J5+J6+J7+J8+J9+J10+J11+J12+J13</f>
        <v>40435</v>
      </c>
    </row>
    <row r="15" spans="1:10" x14ac:dyDescent="0.35">
      <c r="A15" s="217" t="s">
        <v>154</v>
      </c>
      <c r="B15" s="218"/>
      <c r="C15" s="218"/>
      <c r="D15" s="218"/>
      <c r="E15" s="219"/>
      <c r="F15" s="219"/>
      <c r="G15" s="220"/>
      <c r="H15" s="220"/>
      <c r="I15" s="225"/>
      <c r="J15" s="226"/>
    </row>
    <row r="16" spans="1:10" x14ac:dyDescent="0.35">
      <c r="A16" s="209" t="s">
        <v>155</v>
      </c>
      <c r="B16" s="224">
        <v>1567</v>
      </c>
      <c r="C16" s="224">
        <v>0</v>
      </c>
      <c r="D16" s="224">
        <v>10815</v>
      </c>
      <c r="E16" s="227">
        <v>11000</v>
      </c>
      <c r="F16" s="227">
        <v>11000</v>
      </c>
      <c r="G16" s="225">
        <v>11000</v>
      </c>
      <c r="H16" s="225">
        <f>G16*105%</f>
        <v>11550</v>
      </c>
      <c r="I16" s="225">
        <f>H16*105%</f>
        <v>12127.5</v>
      </c>
      <c r="J16" s="223">
        <v>11000</v>
      </c>
    </row>
    <row r="17" spans="1:10" x14ac:dyDescent="0.35">
      <c r="A17" s="209" t="s">
        <v>156</v>
      </c>
      <c r="B17" s="224">
        <v>7617</v>
      </c>
      <c r="C17" s="224">
        <v>13100</v>
      </c>
      <c r="D17" s="224">
        <v>11671</v>
      </c>
      <c r="E17" s="227">
        <v>11632</v>
      </c>
      <c r="F17" s="227">
        <v>11632</v>
      </c>
      <c r="G17" s="225">
        <v>11632</v>
      </c>
      <c r="H17" s="225">
        <f t="shared" ref="H17:I19" si="3">G17*105%</f>
        <v>12213.6</v>
      </c>
      <c r="I17" s="225">
        <f t="shared" si="3"/>
        <v>12824.28</v>
      </c>
      <c r="J17" s="223">
        <v>11632</v>
      </c>
    </row>
    <row r="18" spans="1:10" x14ac:dyDescent="0.35">
      <c r="A18" s="209" t="s">
        <v>157</v>
      </c>
      <c r="B18" s="224">
        <f>B17+B16</f>
        <v>9184</v>
      </c>
      <c r="C18" s="224">
        <f>C17+C16</f>
        <v>13100</v>
      </c>
      <c r="D18" s="224">
        <f>D17+D16</f>
        <v>22486</v>
      </c>
      <c r="E18" s="227">
        <f t="shared" ref="E18" si="4">SUM(E16:E17)</f>
        <v>22632</v>
      </c>
      <c r="F18" s="222">
        <f>SUM(F16:F17)</f>
        <v>22632</v>
      </c>
      <c r="G18" s="228">
        <f t="shared" ref="G18:J18" si="5">SUM(G16:G17)</f>
        <v>22632</v>
      </c>
      <c r="H18" s="228">
        <f t="shared" si="5"/>
        <v>23763.599999999999</v>
      </c>
      <c r="I18" s="228">
        <f t="shared" si="5"/>
        <v>24951.78</v>
      </c>
      <c r="J18" s="223">
        <f t="shared" si="5"/>
        <v>22632</v>
      </c>
    </row>
    <row r="19" spans="1:10" x14ac:dyDescent="0.35">
      <c r="A19" s="229" t="s">
        <v>158</v>
      </c>
      <c r="B19" s="224">
        <f>B14-B18</f>
        <v>12185</v>
      </c>
      <c r="C19" s="224">
        <f>C14-C18</f>
        <v>6580</v>
      </c>
      <c r="D19" s="224">
        <f>D14-D18</f>
        <v>3340</v>
      </c>
      <c r="E19" s="288">
        <f>E14-E18</f>
        <v>13467</v>
      </c>
      <c r="F19" s="230">
        <f>F14-F18</f>
        <v>13502</v>
      </c>
      <c r="G19" s="225">
        <v>8379</v>
      </c>
      <c r="H19" s="225">
        <v>9498</v>
      </c>
      <c r="I19" s="225">
        <f t="shared" si="3"/>
        <v>9972.9</v>
      </c>
      <c r="J19" s="317">
        <f>J14-J18</f>
        <v>17803</v>
      </c>
    </row>
    <row r="20" spans="1:10" ht="26" x14ac:dyDescent="0.35">
      <c r="A20" s="229" t="s">
        <v>159</v>
      </c>
      <c r="B20" s="218"/>
      <c r="C20" s="218"/>
      <c r="D20" s="218"/>
      <c r="E20" s="219"/>
      <c r="F20" s="219"/>
      <c r="G20" s="220"/>
      <c r="H20" s="220"/>
      <c r="I20" s="220"/>
      <c r="J20" s="226"/>
    </row>
    <row r="27" spans="1:10" ht="13.5" customHeight="1" x14ac:dyDescent="0.35"/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7707-533A-40F6-BAD1-10CF4186DA5F}">
  <dimension ref="A1:J21"/>
  <sheetViews>
    <sheetView workbookViewId="0">
      <selection activeCell="J18" sqref="J18"/>
    </sheetView>
  </sheetViews>
  <sheetFormatPr defaultColWidth="14.7265625" defaultRowHeight="13" x14ac:dyDescent="0.3"/>
  <cols>
    <col min="1" max="1" width="25.36328125" style="1" customWidth="1"/>
    <col min="2" max="2" width="8.453125" style="1" bestFit="1" customWidth="1"/>
    <col min="3" max="4" width="8.453125" style="1" customWidth="1"/>
    <col min="5" max="5" width="8.6328125" style="34" bestFit="1" customWidth="1"/>
    <col min="6" max="6" width="11.81640625" style="1" customWidth="1"/>
    <col min="7" max="7" width="9.6328125" style="138" bestFit="1" customWidth="1"/>
    <col min="8" max="9" width="10.7265625" style="138" bestFit="1" customWidth="1"/>
    <col min="10" max="10" width="9.26953125" style="139" bestFit="1" customWidth="1"/>
    <col min="11" max="256" width="14.7265625" style="1"/>
    <col min="257" max="257" width="28.26953125" style="1" bestFit="1" customWidth="1"/>
    <col min="258" max="259" width="11.7265625" style="1" bestFit="1" customWidth="1"/>
    <col min="260" max="261" width="13.26953125" style="1" bestFit="1" customWidth="1"/>
    <col min="262" max="262" width="15.7265625" style="1" bestFit="1" customWidth="1"/>
    <col min="263" max="263" width="13.54296875" style="1" bestFit="1" customWidth="1"/>
    <col min="264" max="264" width="13.26953125" style="1" bestFit="1" customWidth="1"/>
    <col min="265" max="265" width="14.453125" style="1" bestFit="1" customWidth="1"/>
    <col min="266" max="266" width="14.26953125" style="1" bestFit="1" customWidth="1"/>
    <col min="267" max="512" width="14.7265625" style="1"/>
    <col min="513" max="513" width="28.26953125" style="1" bestFit="1" customWidth="1"/>
    <col min="514" max="515" width="11.7265625" style="1" bestFit="1" customWidth="1"/>
    <col min="516" max="517" width="13.26953125" style="1" bestFit="1" customWidth="1"/>
    <col min="518" max="518" width="15.7265625" style="1" bestFit="1" customWidth="1"/>
    <col min="519" max="519" width="13.54296875" style="1" bestFit="1" customWidth="1"/>
    <col min="520" max="520" width="13.26953125" style="1" bestFit="1" customWidth="1"/>
    <col min="521" max="521" width="14.453125" style="1" bestFit="1" customWidth="1"/>
    <col min="522" max="522" width="14.26953125" style="1" bestFit="1" customWidth="1"/>
    <col min="523" max="768" width="14.7265625" style="1"/>
    <col min="769" max="769" width="28.26953125" style="1" bestFit="1" customWidth="1"/>
    <col min="770" max="771" width="11.7265625" style="1" bestFit="1" customWidth="1"/>
    <col min="772" max="773" width="13.26953125" style="1" bestFit="1" customWidth="1"/>
    <col min="774" max="774" width="15.7265625" style="1" bestFit="1" customWidth="1"/>
    <col min="775" max="775" width="13.54296875" style="1" bestFit="1" customWidth="1"/>
    <col min="776" max="776" width="13.26953125" style="1" bestFit="1" customWidth="1"/>
    <col min="777" max="777" width="14.453125" style="1" bestFit="1" customWidth="1"/>
    <col min="778" max="778" width="14.26953125" style="1" bestFit="1" customWidth="1"/>
    <col min="779" max="1024" width="14.7265625" style="1"/>
    <col min="1025" max="1025" width="28.26953125" style="1" bestFit="1" customWidth="1"/>
    <col min="1026" max="1027" width="11.7265625" style="1" bestFit="1" customWidth="1"/>
    <col min="1028" max="1029" width="13.26953125" style="1" bestFit="1" customWidth="1"/>
    <col min="1030" max="1030" width="15.7265625" style="1" bestFit="1" customWidth="1"/>
    <col min="1031" max="1031" width="13.54296875" style="1" bestFit="1" customWidth="1"/>
    <col min="1032" max="1032" width="13.26953125" style="1" bestFit="1" customWidth="1"/>
    <col min="1033" max="1033" width="14.453125" style="1" bestFit="1" customWidth="1"/>
    <col min="1034" max="1034" width="14.26953125" style="1" bestFit="1" customWidth="1"/>
    <col min="1035" max="1280" width="14.7265625" style="1"/>
    <col min="1281" max="1281" width="28.26953125" style="1" bestFit="1" customWidth="1"/>
    <col min="1282" max="1283" width="11.7265625" style="1" bestFit="1" customWidth="1"/>
    <col min="1284" max="1285" width="13.26953125" style="1" bestFit="1" customWidth="1"/>
    <col min="1286" max="1286" width="15.7265625" style="1" bestFit="1" customWidth="1"/>
    <col min="1287" max="1287" width="13.54296875" style="1" bestFit="1" customWidth="1"/>
    <col min="1288" max="1288" width="13.26953125" style="1" bestFit="1" customWidth="1"/>
    <col min="1289" max="1289" width="14.453125" style="1" bestFit="1" customWidth="1"/>
    <col min="1290" max="1290" width="14.26953125" style="1" bestFit="1" customWidth="1"/>
    <col min="1291" max="1536" width="14.7265625" style="1"/>
    <col min="1537" max="1537" width="28.26953125" style="1" bestFit="1" customWidth="1"/>
    <col min="1538" max="1539" width="11.7265625" style="1" bestFit="1" customWidth="1"/>
    <col min="1540" max="1541" width="13.26953125" style="1" bestFit="1" customWidth="1"/>
    <col min="1542" max="1542" width="15.7265625" style="1" bestFit="1" customWidth="1"/>
    <col min="1543" max="1543" width="13.54296875" style="1" bestFit="1" customWidth="1"/>
    <col min="1544" max="1544" width="13.26953125" style="1" bestFit="1" customWidth="1"/>
    <col min="1545" max="1545" width="14.453125" style="1" bestFit="1" customWidth="1"/>
    <col min="1546" max="1546" width="14.26953125" style="1" bestFit="1" customWidth="1"/>
    <col min="1547" max="1792" width="14.7265625" style="1"/>
    <col min="1793" max="1793" width="28.26953125" style="1" bestFit="1" customWidth="1"/>
    <col min="1794" max="1795" width="11.7265625" style="1" bestFit="1" customWidth="1"/>
    <col min="1796" max="1797" width="13.26953125" style="1" bestFit="1" customWidth="1"/>
    <col min="1798" max="1798" width="15.7265625" style="1" bestFit="1" customWidth="1"/>
    <col min="1799" max="1799" width="13.54296875" style="1" bestFit="1" customWidth="1"/>
    <col min="1800" max="1800" width="13.26953125" style="1" bestFit="1" customWidth="1"/>
    <col min="1801" max="1801" width="14.453125" style="1" bestFit="1" customWidth="1"/>
    <col min="1802" max="1802" width="14.26953125" style="1" bestFit="1" customWidth="1"/>
    <col min="1803" max="2048" width="14.7265625" style="1"/>
    <col min="2049" max="2049" width="28.26953125" style="1" bestFit="1" customWidth="1"/>
    <col min="2050" max="2051" width="11.7265625" style="1" bestFit="1" customWidth="1"/>
    <col min="2052" max="2053" width="13.26953125" style="1" bestFit="1" customWidth="1"/>
    <col min="2054" max="2054" width="15.7265625" style="1" bestFit="1" customWidth="1"/>
    <col min="2055" max="2055" width="13.54296875" style="1" bestFit="1" customWidth="1"/>
    <col min="2056" max="2056" width="13.26953125" style="1" bestFit="1" customWidth="1"/>
    <col min="2057" max="2057" width="14.453125" style="1" bestFit="1" customWidth="1"/>
    <col min="2058" max="2058" width="14.26953125" style="1" bestFit="1" customWidth="1"/>
    <col min="2059" max="2304" width="14.7265625" style="1"/>
    <col min="2305" max="2305" width="28.26953125" style="1" bestFit="1" customWidth="1"/>
    <col min="2306" max="2307" width="11.7265625" style="1" bestFit="1" customWidth="1"/>
    <col min="2308" max="2309" width="13.26953125" style="1" bestFit="1" customWidth="1"/>
    <col min="2310" max="2310" width="15.7265625" style="1" bestFit="1" customWidth="1"/>
    <col min="2311" max="2311" width="13.54296875" style="1" bestFit="1" customWidth="1"/>
    <col min="2312" max="2312" width="13.26953125" style="1" bestFit="1" customWidth="1"/>
    <col min="2313" max="2313" width="14.453125" style="1" bestFit="1" customWidth="1"/>
    <col min="2314" max="2314" width="14.26953125" style="1" bestFit="1" customWidth="1"/>
    <col min="2315" max="2560" width="14.7265625" style="1"/>
    <col min="2561" max="2561" width="28.26953125" style="1" bestFit="1" customWidth="1"/>
    <col min="2562" max="2563" width="11.7265625" style="1" bestFit="1" customWidth="1"/>
    <col min="2564" max="2565" width="13.26953125" style="1" bestFit="1" customWidth="1"/>
    <col min="2566" max="2566" width="15.7265625" style="1" bestFit="1" customWidth="1"/>
    <col min="2567" max="2567" width="13.54296875" style="1" bestFit="1" customWidth="1"/>
    <col min="2568" max="2568" width="13.26953125" style="1" bestFit="1" customWidth="1"/>
    <col min="2569" max="2569" width="14.453125" style="1" bestFit="1" customWidth="1"/>
    <col min="2570" max="2570" width="14.26953125" style="1" bestFit="1" customWidth="1"/>
    <col min="2571" max="2816" width="14.7265625" style="1"/>
    <col min="2817" max="2817" width="28.26953125" style="1" bestFit="1" customWidth="1"/>
    <col min="2818" max="2819" width="11.7265625" style="1" bestFit="1" customWidth="1"/>
    <col min="2820" max="2821" width="13.26953125" style="1" bestFit="1" customWidth="1"/>
    <col min="2822" max="2822" width="15.7265625" style="1" bestFit="1" customWidth="1"/>
    <col min="2823" max="2823" width="13.54296875" style="1" bestFit="1" customWidth="1"/>
    <col min="2824" max="2824" width="13.26953125" style="1" bestFit="1" customWidth="1"/>
    <col min="2825" max="2825" width="14.453125" style="1" bestFit="1" customWidth="1"/>
    <col min="2826" max="2826" width="14.26953125" style="1" bestFit="1" customWidth="1"/>
    <col min="2827" max="3072" width="14.7265625" style="1"/>
    <col min="3073" max="3073" width="28.26953125" style="1" bestFit="1" customWidth="1"/>
    <col min="3074" max="3075" width="11.7265625" style="1" bestFit="1" customWidth="1"/>
    <col min="3076" max="3077" width="13.26953125" style="1" bestFit="1" customWidth="1"/>
    <col min="3078" max="3078" width="15.7265625" style="1" bestFit="1" customWidth="1"/>
    <col min="3079" max="3079" width="13.54296875" style="1" bestFit="1" customWidth="1"/>
    <col min="3080" max="3080" width="13.26953125" style="1" bestFit="1" customWidth="1"/>
    <col min="3081" max="3081" width="14.453125" style="1" bestFit="1" customWidth="1"/>
    <col min="3082" max="3082" width="14.26953125" style="1" bestFit="1" customWidth="1"/>
    <col min="3083" max="3328" width="14.7265625" style="1"/>
    <col min="3329" max="3329" width="28.26953125" style="1" bestFit="1" customWidth="1"/>
    <col min="3330" max="3331" width="11.7265625" style="1" bestFit="1" customWidth="1"/>
    <col min="3332" max="3333" width="13.26953125" style="1" bestFit="1" customWidth="1"/>
    <col min="3334" max="3334" width="15.7265625" style="1" bestFit="1" customWidth="1"/>
    <col min="3335" max="3335" width="13.54296875" style="1" bestFit="1" customWidth="1"/>
    <col min="3336" max="3336" width="13.26953125" style="1" bestFit="1" customWidth="1"/>
    <col min="3337" max="3337" width="14.453125" style="1" bestFit="1" customWidth="1"/>
    <col min="3338" max="3338" width="14.26953125" style="1" bestFit="1" customWidth="1"/>
    <col min="3339" max="3584" width="14.7265625" style="1"/>
    <col min="3585" max="3585" width="28.26953125" style="1" bestFit="1" customWidth="1"/>
    <col min="3586" max="3587" width="11.7265625" style="1" bestFit="1" customWidth="1"/>
    <col min="3588" max="3589" width="13.26953125" style="1" bestFit="1" customWidth="1"/>
    <col min="3590" max="3590" width="15.7265625" style="1" bestFit="1" customWidth="1"/>
    <col min="3591" max="3591" width="13.54296875" style="1" bestFit="1" customWidth="1"/>
    <col min="3592" max="3592" width="13.26953125" style="1" bestFit="1" customWidth="1"/>
    <col min="3593" max="3593" width="14.453125" style="1" bestFit="1" customWidth="1"/>
    <col min="3594" max="3594" width="14.26953125" style="1" bestFit="1" customWidth="1"/>
    <col min="3595" max="3840" width="14.7265625" style="1"/>
    <col min="3841" max="3841" width="28.26953125" style="1" bestFit="1" customWidth="1"/>
    <col min="3842" max="3843" width="11.7265625" style="1" bestFit="1" customWidth="1"/>
    <col min="3844" max="3845" width="13.26953125" style="1" bestFit="1" customWidth="1"/>
    <col min="3846" max="3846" width="15.7265625" style="1" bestFit="1" customWidth="1"/>
    <col min="3847" max="3847" width="13.54296875" style="1" bestFit="1" customWidth="1"/>
    <col min="3848" max="3848" width="13.26953125" style="1" bestFit="1" customWidth="1"/>
    <col min="3849" max="3849" width="14.453125" style="1" bestFit="1" customWidth="1"/>
    <col min="3850" max="3850" width="14.26953125" style="1" bestFit="1" customWidth="1"/>
    <col min="3851" max="4096" width="14.7265625" style="1"/>
    <col min="4097" max="4097" width="28.26953125" style="1" bestFit="1" customWidth="1"/>
    <col min="4098" max="4099" width="11.7265625" style="1" bestFit="1" customWidth="1"/>
    <col min="4100" max="4101" width="13.26953125" style="1" bestFit="1" customWidth="1"/>
    <col min="4102" max="4102" width="15.7265625" style="1" bestFit="1" customWidth="1"/>
    <col min="4103" max="4103" width="13.54296875" style="1" bestFit="1" customWidth="1"/>
    <col min="4104" max="4104" width="13.26953125" style="1" bestFit="1" customWidth="1"/>
    <col min="4105" max="4105" width="14.453125" style="1" bestFit="1" customWidth="1"/>
    <col min="4106" max="4106" width="14.26953125" style="1" bestFit="1" customWidth="1"/>
    <col min="4107" max="4352" width="14.7265625" style="1"/>
    <col min="4353" max="4353" width="28.26953125" style="1" bestFit="1" customWidth="1"/>
    <col min="4354" max="4355" width="11.7265625" style="1" bestFit="1" customWidth="1"/>
    <col min="4356" max="4357" width="13.26953125" style="1" bestFit="1" customWidth="1"/>
    <col min="4358" max="4358" width="15.7265625" style="1" bestFit="1" customWidth="1"/>
    <col min="4359" max="4359" width="13.54296875" style="1" bestFit="1" customWidth="1"/>
    <col min="4360" max="4360" width="13.26953125" style="1" bestFit="1" customWidth="1"/>
    <col min="4361" max="4361" width="14.453125" style="1" bestFit="1" customWidth="1"/>
    <col min="4362" max="4362" width="14.26953125" style="1" bestFit="1" customWidth="1"/>
    <col min="4363" max="4608" width="14.7265625" style="1"/>
    <col min="4609" max="4609" width="28.26953125" style="1" bestFit="1" customWidth="1"/>
    <col min="4610" max="4611" width="11.7265625" style="1" bestFit="1" customWidth="1"/>
    <col min="4612" max="4613" width="13.26953125" style="1" bestFit="1" customWidth="1"/>
    <col min="4614" max="4614" width="15.7265625" style="1" bestFit="1" customWidth="1"/>
    <col min="4615" max="4615" width="13.54296875" style="1" bestFit="1" customWidth="1"/>
    <col min="4616" max="4616" width="13.26953125" style="1" bestFit="1" customWidth="1"/>
    <col min="4617" max="4617" width="14.453125" style="1" bestFit="1" customWidth="1"/>
    <col min="4618" max="4618" width="14.26953125" style="1" bestFit="1" customWidth="1"/>
    <col min="4619" max="4864" width="14.7265625" style="1"/>
    <col min="4865" max="4865" width="28.26953125" style="1" bestFit="1" customWidth="1"/>
    <col min="4866" max="4867" width="11.7265625" style="1" bestFit="1" customWidth="1"/>
    <col min="4868" max="4869" width="13.26953125" style="1" bestFit="1" customWidth="1"/>
    <col min="4870" max="4870" width="15.7265625" style="1" bestFit="1" customWidth="1"/>
    <col min="4871" max="4871" width="13.54296875" style="1" bestFit="1" customWidth="1"/>
    <col min="4872" max="4872" width="13.26953125" style="1" bestFit="1" customWidth="1"/>
    <col min="4873" max="4873" width="14.453125" style="1" bestFit="1" customWidth="1"/>
    <col min="4874" max="4874" width="14.26953125" style="1" bestFit="1" customWidth="1"/>
    <col min="4875" max="5120" width="14.7265625" style="1"/>
    <col min="5121" max="5121" width="28.26953125" style="1" bestFit="1" customWidth="1"/>
    <col min="5122" max="5123" width="11.7265625" style="1" bestFit="1" customWidth="1"/>
    <col min="5124" max="5125" width="13.26953125" style="1" bestFit="1" customWidth="1"/>
    <col min="5126" max="5126" width="15.7265625" style="1" bestFit="1" customWidth="1"/>
    <col min="5127" max="5127" width="13.54296875" style="1" bestFit="1" customWidth="1"/>
    <col min="5128" max="5128" width="13.26953125" style="1" bestFit="1" customWidth="1"/>
    <col min="5129" max="5129" width="14.453125" style="1" bestFit="1" customWidth="1"/>
    <col min="5130" max="5130" width="14.26953125" style="1" bestFit="1" customWidth="1"/>
    <col min="5131" max="5376" width="14.7265625" style="1"/>
    <col min="5377" max="5377" width="28.26953125" style="1" bestFit="1" customWidth="1"/>
    <col min="5378" max="5379" width="11.7265625" style="1" bestFit="1" customWidth="1"/>
    <col min="5380" max="5381" width="13.26953125" style="1" bestFit="1" customWidth="1"/>
    <col min="5382" max="5382" width="15.7265625" style="1" bestFit="1" customWidth="1"/>
    <col min="5383" max="5383" width="13.54296875" style="1" bestFit="1" customWidth="1"/>
    <col min="5384" max="5384" width="13.26953125" style="1" bestFit="1" customWidth="1"/>
    <col min="5385" max="5385" width="14.453125" style="1" bestFit="1" customWidth="1"/>
    <col min="5386" max="5386" width="14.26953125" style="1" bestFit="1" customWidth="1"/>
    <col min="5387" max="5632" width="14.7265625" style="1"/>
    <col min="5633" max="5633" width="28.26953125" style="1" bestFit="1" customWidth="1"/>
    <col min="5634" max="5635" width="11.7265625" style="1" bestFit="1" customWidth="1"/>
    <col min="5636" max="5637" width="13.26953125" style="1" bestFit="1" customWidth="1"/>
    <col min="5638" max="5638" width="15.7265625" style="1" bestFit="1" customWidth="1"/>
    <col min="5639" max="5639" width="13.54296875" style="1" bestFit="1" customWidth="1"/>
    <col min="5640" max="5640" width="13.26953125" style="1" bestFit="1" customWidth="1"/>
    <col min="5641" max="5641" width="14.453125" style="1" bestFit="1" customWidth="1"/>
    <col min="5642" max="5642" width="14.26953125" style="1" bestFit="1" customWidth="1"/>
    <col min="5643" max="5888" width="14.7265625" style="1"/>
    <col min="5889" max="5889" width="28.26953125" style="1" bestFit="1" customWidth="1"/>
    <col min="5890" max="5891" width="11.7265625" style="1" bestFit="1" customWidth="1"/>
    <col min="5892" max="5893" width="13.26953125" style="1" bestFit="1" customWidth="1"/>
    <col min="5894" max="5894" width="15.7265625" style="1" bestFit="1" customWidth="1"/>
    <col min="5895" max="5895" width="13.54296875" style="1" bestFit="1" customWidth="1"/>
    <col min="5896" max="5896" width="13.26953125" style="1" bestFit="1" customWidth="1"/>
    <col min="5897" max="5897" width="14.453125" style="1" bestFit="1" customWidth="1"/>
    <col min="5898" max="5898" width="14.26953125" style="1" bestFit="1" customWidth="1"/>
    <col min="5899" max="6144" width="14.7265625" style="1"/>
    <col min="6145" max="6145" width="28.26953125" style="1" bestFit="1" customWidth="1"/>
    <col min="6146" max="6147" width="11.7265625" style="1" bestFit="1" customWidth="1"/>
    <col min="6148" max="6149" width="13.26953125" style="1" bestFit="1" customWidth="1"/>
    <col min="6150" max="6150" width="15.7265625" style="1" bestFit="1" customWidth="1"/>
    <col min="6151" max="6151" width="13.54296875" style="1" bestFit="1" customWidth="1"/>
    <col min="6152" max="6152" width="13.26953125" style="1" bestFit="1" customWidth="1"/>
    <col min="6153" max="6153" width="14.453125" style="1" bestFit="1" customWidth="1"/>
    <col min="6154" max="6154" width="14.26953125" style="1" bestFit="1" customWidth="1"/>
    <col min="6155" max="6400" width="14.7265625" style="1"/>
    <col min="6401" max="6401" width="28.26953125" style="1" bestFit="1" customWidth="1"/>
    <col min="6402" max="6403" width="11.7265625" style="1" bestFit="1" customWidth="1"/>
    <col min="6404" max="6405" width="13.26953125" style="1" bestFit="1" customWidth="1"/>
    <col min="6406" max="6406" width="15.7265625" style="1" bestFit="1" customWidth="1"/>
    <col min="6407" max="6407" width="13.54296875" style="1" bestFit="1" customWidth="1"/>
    <col min="6408" max="6408" width="13.26953125" style="1" bestFit="1" customWidth="1"/>
    <col min="6409" max="6409" width="14.453125" style="1" bestFit="1" customWidth="1"/>
    <col min="6410" max="6410" width="14.26953125" style="1" bestFit="1" customWidth="1"/>
    <col min="6411" max="6656" width="14.7265625" style="1"/>
    <col min="6657" max="6657" width="28.26953125" style="1" bestFit="1" customWidth="1"/>
    <col min="6658" max="6659" width="11.7265625" style="1" bestFit="1" customWidth="1"/>
    <col min="6660" max="6661" width="13.26953125" style="1" bestFit="1" customWidth="1"/>
    <col min="6662" max="6662" width="15.7265625" style="1" bestFit="1" customWidth="1"/>
    <col min="6663" max="6663" width="13.54296875" style="1" bestFit="1" customWidth="1"/>
    <col min="6664" max="6664" width="13.26953125" style="1" bestFit="1" customWidth="1"/>
    <col min="6665" max="6665" width="14.453125" style="1" bestFit="1" customWidth="1"/>
    <col min="6666" max="6666" width="14.26953125" style="1" bestFit="1" customWidth="1"/>
    <col min="6667" max="6912" width="14.7265625" style="1"/>
    <col min="6913" max="6913" width="28.26953125" style="1" bestFit="1" customWidth="1"/>
    <col min="6914" max="6915" width="11.7265625" style="1" bestFit="1" customWidth="1"/>
    <col min="6916" max="6917" width="13.26953125" style="1" bestFit="1" customWidth="1"/>
    <col min="6918" max="6918" width="15.7265625" style="1" bestFit="1" customWidth="1"/>
    <col min="6919" max="6919" width="13.54296875" style="1" bestFit="1" customWidth="1"/>
    <col min="6920" max="6920" width="13.26953125" style="1" bestFit="1" customWidth="1"/>
    <col min="6921" max="6921" width="14.453125" style="1" bestFit="1" customWidth="1"/>
    <col min="6922" max="6922" width="14.26953125" style="1" bestFit="1" customWidth="1"/>
    <col min="6923" max="7168" width="14.7265625" style="1"/>
    <col min="7169" max="7169" width="28.26953125" style="1" bestFit="1" customWidth="1"/>
    <col min="7170" max="7171" width="11.7265625" style="1" bestFit="1" customWidth="1"/>
    <col min="7172" max="7173" width="13.26953125" style="1" bestFit="1" customWidth="1"/>
    <col min="7174" max="7174" width="15.7265625" style="1" bestFit="1" customWidth="1"/>
    <col min="7175" max="7175" width="13.54296875" style="1" bestFit="1" customWidth="1"/>
    <col min="7176" max="7176" width="13.26953125" style="1" bestFit="1" customWidth="1"/>
    <col min="7177" max="7177" width="14.453125" style="1" bestFit="1" customWidth="1"/>
    <col min="7178" max="7178" width="14.26953125" style="1" bestFit="1" customWidth="1"/>
    <col min="7179" max="7424" width="14.7265625" style="1"/>
    <col min="7425" max="7425" width="28.26953125" style="1" bestFit="1" customWidth="1"/>
    <col min="7426" max="7427" width="11.7265625" style="1" bestFit="1" customWidth="1"/>
    <col min="7428" max="7429" width="13.26953125" style="1" bestFit="1" customWidth="1"/>
    <col min="7430" max="7430" width="15.7265625" style="1" bestFit="1" customWidth="1"/>
    <col min="7431" max="7431" width="13.54296875" style="1" bestFit="1" customWidth="1"/>
    <col min="7432" max="7432" width="13.26953125" style="1" bestFit="1" customWidth="1"/>
    <col min="7433" max="7433" width="14.453125" style="1" bestFit="1" customWidth="1"/>
    <col min="7434" max="7434" width="14.26953125" style="1" bestFit="1" customWidth="1"/>
    <col min="7435" max="7680" width="14.7265625" style="1"/>
    <col min="7681" max="7681" width="28.26953125" style="1" bestFit="1" customWidth="1"/>
    <col min="7682" max="7683" width="11.7265625" style="1" bestFit="1" customWidth="1"/>
    <col min="7684" max="7685" width="13.26953125" style="1" bestFit="1" customWidth="1"/>
    <col min="7686" max="7686" width="15.7265625" style="1" bestFit="1" customWidth="1"/>
    <col min="7687" max="7687" width="13.54296875" style="1" bestFit="1" customWidth="1"/>
    <col min="7688" max="7688" width="13.26953125" style="1" bestFit="1" customWidth="1"/>
    <col min="7689" max="7689" width="14.453125" style="1" bestFit="1" customWidth="1"/>
    <col min="7690" max="7690" width="14.26953125" style="1" bestFit="1" customWidth="1"/>
    <col min="7691" max="7936" width="14.7265625" style="1"/>
    <col min="7937" max="7937" width="28.26953125" style="1" bestFit="1" customWidth="1"/>
    <col min="7938" max="7939" width="11.7265625" style="1" bestFit="1" customWidth="1"/>
    <col min="7940" max="7941" width="13.26953125" style="1" bestFit="1" customWidth="1"/>
    <col min="7942" max="7942" width="15.7265625" style="1" bestFit="1" customWidth="1"/>
    <col min="7943" max="7943" width="13.54296875" style="1" bestFit="1" customWidth="1"/>
    <col min="7944" max="7944" width="13.26953125" style="1" bestFit="1" customWidth="1"/>
    <col min="7945" max="7945" width="14.453125" style="1" bestFit="1" customWidth="1"/>
    <col min="7946" max="7946" width="14.26953125" style="1" bestFit="1" customWidth="1"/>
    <col min="7947" max="8192" width="14.7265625" style="1"/>
    <col min="8193" max="8193" width="28.26953125" style="1" bestFit="1" customWidth="1"/>
    <col min="8194" max="8195" width="11.7265625" style="1" bestFit="1" customWidth="1"/>
    <col min="8196" max="8197" width="13.26953125" style="1" bestFit="1" customWidth="1"/>
    <col min="8198" max="8198" width="15.7265625" style="1" bestFit="1" customWidth="1"/>
    <col min="8199" max="8199" width="13.54296875" style="1" bestFit="1" customWidth="1"/>
    <col min="8200" max="8200" width="13.26953125" style="1" bestFit="1" customWidth="1"/>
    <col min="8201" max="8201" width="14.453125" style="1" bestFit="1" customWidth="1"/>
    <col min="8202" max="8202" width="14.26953125" style="1" bestFit="1" customWidth="1"/>
    <col min="8203" max="8448" width="14.7265625" style="1"/>
    <col min="8449" max="8449" width="28.26953125" style="1" bestFit="1" customWidth="1"/>
    <col min="8450" max="8451" width="11.7265625" style="1" bestFit="1" customWidth="1"/>
    <col min="8452" max="8453" width="13.26953125" style="1" bestFit="1" customWidth="1"/>
    <col min="8454" max="8454" width="15.7265625" style="1" bestFit="1" customWidth="1"/>
    <col min="8455" max="8455" width="13.54296875" style="1" bestFit="1" customWidth="1"/>
    <col min="8456" max="8456" width="13.26953125" style="1" bestFit="1" customWidth="1"/>
    <col min="8457" max="8457" width="14.453125" style="1" bestFit="1" customWidth="1"/>
    <col min="8458" max="8458" width="14.26953125" style="1" bestFit="1" customWidth="1"/>
    <col min="8459" max="8704" width="14.7265625" style="1"/>
    <col min="8705" max="8705" width="28.26953125" style="1" bestFit="1" customWidth="1"/>
    <col min="8706" max="8707" width="11.7265625" style="1" bestFit="1" customWidth="1"/>
    <col min="8708" max="8709" width="13.26953125" style="1" bestFit="1" customWidth="1"/>
    <col min="8710" max="8710" width="15.7265625" style="1" bestFit="1" customWidth="1"/>
    <col min="8711" max="8711" width="13.54296875" style="1" bestFit="1" customWidth="1"/>
    <col min="8712" max="8712" width="13.26953125" style="1" bestFit="1" customWidth="1"/>
    <col min="8713" max="8713" width="14.453125" style="1" bestFit="1" customWidth="1"/>
    <col min="8714" max="8714" width="14.26953125" style="1" bestFit="1" customWidth="1"/>
    <col min="8715" max="8960" width="14.7265625" style="1"/>
    <col min="8961" max="8961" width="28.26953125" style="1" bestFit="1" customWidth="1"/>
    <col min="8962" max="8963" width="11.7265625" style="1" bestFit="1" customWidth="1"/>
    <col min="8964" max="8965" width="13.26953125" style="1" bestFit="1" customWidth="1"/>
    <col min="8966" max="8966" width="15.7265625" style="1" bestFit="1" customWidth="1"/>
    <col min="8967" max="8967" width="13.54296875" style="1" bestFit="1" customWidth="1"/>
    <col min="8968" max="8968" width="13.26953125" style="1" bestFit="1" customWidth="1"/>
    <col min="8969" max="8969" width="14.453125" style="1" bestFit="1" customWidth="1"/>
    <col min="8970" max="8970" width="14.26953125" style="1" bestFit="1" customWidth="1"/>
    <col min="8971" max="9216" width="14.7265625" style="1"/>
    <col min="9217" max="9217" width="28.26953125" style="1" bestFit="1" customWidth="1"/>
    <col min="9218" max="9219" width="11.7265625" style="1" bestFit="1" customWidth="1"/>
    <col min="9220" max="9221" width="13.26953125" style="1" bestFit="1" customWidth="1"/>
    <col min="9222" max="9222" width="15.7265625" style="1" bestFit="1" customWidth="1"/>
    <col min="9223" max="9223" width="13.54296875" style="1" bestFit="1" customWidth="1"/>
    <col min="9224" max="9224" width="13.26953125" style="1" bestFit="1" customWidth="1"/>
    <col min="9225" max="9225" width="14.453125" style="1" bestFit="1" customWidth="1"/>
    <col min="9226" max="9226" width="14.26953125" style="1" bestFit="1" customWidth="1"/>
    <col min="9227" max="9472" width="14.7265625" style="1"/>
    <col min="9473" max="9473" width="28.26953125" style="1" bestFit="1" customWidth="1"/>
    <col min="9474" max="9475" width="11.7265625" style="1" bestFit="1" customWidth="1"/>
    <col min="9476" max="9477" width="13.26953125" style="1" bestFit="1" customWidth="1"/>
    <col min="9478" max="9478" width="15.7265625" style="1" bestFit="1" customWidth="1"/>
    <col min="9479" max="9479" width="13.54296875" style="1" bestFit="1" customWidth="1"/>
    <col min="9480" max="9480" width="13.26953125" style="1" bestFit="1" customWidth="1"/>
    <col min="9481" max="9481" width="14.453125" style="1" bestFit="1" customWidth="1"/>
    <col min="9482" max="9482" width="14.26953125" style="1" bestFit="1" customWidth="1"/>
    <col min="9483" max="9728" width="14.7265625" style="1"/>
    <col min="9729" max="9729" width="28.26953125" style="1" bestFit="1" customWidth="1"/>
    <col min="9730" max="9731" width="11.7265625" style="1" bestFit="1" customWidth="1"/>
    <col min="9732" max="9733" width="13.26953125" style="1" bestFit="1" customWidth="1"/>
    <col min="9734" max="9734" width="15.7265625" style="1" bestFit="1" customWidth="1"/>
    <col min="9735" max="9735" width="13.54296875" style="1" bestFit="1" customWidth="1"/>
    <col min="9736" max="9736" width="13.26953125" style="1" bestFit="1" customWidth="1"/>
    <col min="9737" max="9737" width="14.453125" style="1" bestFit="1" customWidth="1"/>
    <col min="9738" max="9738" width="14.26953125" style="1" bestFit="1" customWidth="1"/>
    <col min="9739" max="9984" width="14.7265625" style="1"/>
    <col min="9985" max="9985" width="28.26953125" style="1" bestFit="1" customWidth="1"/>
    <col min="9986" max="9987" width="11.7265625" style="1" bestFit="1" customWidth="1"/>
    <col min="9988" max="9989" width="13.26953125" style="1" bestFit="1" customWidth="1"/>
    <col min="9990" max="9990" width="15.7265625" style="1" bestFit="1" customWidth="1"/>
    <col min="9991" max="9991" width="13.54296875" style="1" bestFit="1" customWidth="1"/>
    <col min="9992" max="9992" width="13.26953125" style="1" bestFit="1" customWidth="1"/>
    <col min="9993" max="9993" width="14.453125" style="1" bestFit="1" customWidth="1"/>
    <col min="9994" max="9994" width="14.26953125" style="1" bestFit="1" customWidth="1"/>
    <col min="9995" max="10240" width="14.7265625" style="1"/>
    <col min="10241" max="10241" width="28.26953125" style="1" bestFit="1" customWidth="1"/>
    <col min="10242" max="10243" width="11.7265625" style="1" bestFit="1" customWidth="1"/>
    <col min="10244" max="10245" width="13.26953125" style="1" bestFit="1" customWidth="1"/>
    <col min="10246" max="10246" width="15.7265625" style="1" bestFit="1" customWidth="1"/>
    <col min="10247" max="10247" width="13.54296875" style="1" bestFit="1" customWidth="1"/>
    <col min="10248" max="10248" width="13.26953125" style="1" bestFit="1" customWidth="1"/>
    <col min="10249" max="10249" width="14.453125" style="1" bestFit="1" customWidth="1"/>
    <col min="10250" max="10250" width="14.26953125" style="1" bestFit="1" customWidth="1"/>
    <col min="10251" max="10496" width="14.7265625" style="1"/>
    <col min="10497" max="10497" width="28.26953125" style="1" bestFit="1" customWidth="1"/>
    <col min="10498" max="10499" width="11.7265625" style="1" bestFit="1" customWidth="1"/>
    <col min="10500" max="10501" width="13.26953125" style="1" bestFit="1" customWidth="1"/>
    <col min="10502" max="10502" width="15.7265625" style="1" bestFit="1" customWidth="1"/>
    <col min="10503" max="10503" width="13.54296875" style="1" bestFit="1" customWidth="1"/>
    <col min="10504" max="10504" width="13.26953125" style="1" bestFit="1" customWidth="1"/>
    <col min="10505" max="10505" width="14.453125" style="1" bestFit="1" customWidth="1"/>
    <col min="10506" max="10506" width="14.26953125" style="1" bestFit="1" customWidth="1"/>
    <col min="10507" max="10752" width="14.7265625" style="1"/>
    <col min="10753" max="10753" width="28.26953125" style="1" bestFit="1" customWidth="1"/>
    <col min="10754" max="10755" width="11.7265625" style="1" bestFit="1" customWidth="1"/>
    <col min="10756" max="10757" width="13.26953125" style="1" bestFit="1" customWidth="1"/>
    <col min="10758" max="10758" width="15.7265625" style="1" bestFit="1" customWidth="1"/>
    <col min="10759" max="10759" width="13.54296875" style="1" bestFit="1" customWidth="1"/>
    <col min="10760" max="10760" width="13.26953125" style="1" bestFit="1" customWidth="1"/>
    <col min="10761" max="10761" width="14.453125" style="1" bestFit="1" customWidth="1"/>
    <col min="10762" max="10762" width="14.26953125" style="1" bestFit="1" customWidth="1"/>
    <col min="10763" max="11008" width="14.7265625" style="1"/>
    <col min="11009" max="11009" width="28.26953125" style="1" bestFit="1" customWidth="1"/>
    <col min="11010" max="11011" width="11.7265625" style="1" bestFit="1" customWidth="1"/>
    <col min="11012" max="11013" width="13.26953125" style="1" bestFit="1" customWidth="1"/>
    <col min="11014" max="11014" width="15.7265625" style="1" bestFit="1" customWidth="1"/>
    <col min="11015" max="11015" width="13.54296875" style="1" bestFit="1" customWidth="1"/>
    <col min="11016" max="11016" width="13.26953125" style="1" bestFit="1" customWidth="1"/>
    <col min="11017" max="11017" width="14.453125" style="1" bestFit="1" customWidth="1"/>
    <col min="11018" max="11018" width="14.26953125" style="1" bestFit="1" customWidth="1"/>
    <col min="11019" max="11264" width="14.7265625" style="1"/>
    <col min="11265" max="11265" width="28.26953125" style="1" bestFit="1" customWidth="1"/>
    <col min="11266" max="11267" width="11.7265625" style="1" bestFit="1" customWidth="1"/>
    <col min="11268" max="11269" width="13.26953125" style="1" bestFit="1" customWidth="1"/>
    <col min="11270" max="11270" width="15.7265625" style="1" bestFit="1" customWidth="1"/>
    <col min="11271" max="11271" width="13.54296875" style="1" bestFit="1" customWidth="1"/>
    <col min="11272" max="11272" width="13.26953125" style="1" bestFit="1" customWidth="1"/>
    <col min="11273" max="11273" width="14.453125" style="1" bestFit="1" customWidth="1"/>
    <col min="11274" max="11274" width="14.26953125" style="1" bestFit="1" customWidth="1"/>
    <col min="11275" max="11520" width="14.7265625" style="1"/>
    <col min="11521" max="11521" width="28.26953125" style="1" bestFit="1" customWidth="1"/>
    <col min="11522" max="11523" width="11.7265625" style="1" bestFit="1" customWidth="1"/>
    <col min="11524" max="11525" width="13.26953125" style="1" bestFit="1" customWidth="1"/>
    <col min="11526" max="11526" width="15.7265625" style="1" bestFit="1" customWidth="1"/>
    <col min="11527" max="11527" width="13.54296875" style="1" bestFit="1" customWidth="1"/>
    <col min="11528" max="11528" width="13.26953125" style="1" bestFit="1" customWidth="1"/>
    <col min="11529" max="11529" width="14.453125" style="1" bestFit="1" customWidth="1"/>
    <col min="11530" max="11530" width="14.26953125" style="1" bestFit="1" customWidth="1"/>
    <col min="11531" max="11776" width="14.7265625" style="1"/>
    <col min="11777" max="11777" width="28.26953125" style="1" bestFit="1" customWidth="1"/>
    <col min="11778" max="11779" width="11.7265625" style="1" bestFit="1" customWidth="1"/>
    <col min="11780" max="11781" width="13.26953125" style="1" bestFit="1" customWidth="1"/>
    <col min="11782" max="11782" width="15.7265625" style="1" bestFit="1" customWidth="1"/>
    <col min="11783" max="11783" width="13.54296875" style="1" bestFit="1" customWidth="1"/>
    <col min="11784" max="11784" width="13.26953125" style="1" bestFit="1" customWidth="1"/>
    <col min="11785" max="11785" width="14.453125" style="1" bestFit="1" customWidth="1"/>
    <col min="11786" max="11786" width="14.26953125" style="1" bestFit="1" customWidth="1"/>
    <col min="11787" max="12032" width="14.7265625" style="1"/>
    <col min="12033" max="12033" width="28.26953125" style="1" bestFit="1" customWidth="1"/>
    <col min="12034" max="12035" width="11.7265625" style="1" bestFit="1" customWidth="1"/>
    <col min="12036" max="12037" width="13.26953125" style="1" bestFit="1" customWidth="1"/>
    <col min="12038" max="12038" width="15.7265625" style="1" bestFit="1" customWidth="1"/>
    <col min="12039" max="12039" width="13.54296875" style="1" bestFit="1" customWidth="1"/>
    <col min="12040" max="12040" width="13.26953125" style="1" bestFit="1" customWidth="1"/>
    <col min="12041" max="12041" width="14.453125" style="1" bestFit="1" customWidth="1"/>
    <col min="12042" max="12042" width="14.26953125" style="1" bestFit="1" customWidth="1"/>
    <col min="12043" max="12288" width="14.7265625" style="1"/>
    <col min="12289" max="12289" width="28.26953125" style="1" bestFit="1" customWidth="1"/>
    <col min="12290" max="12291" width="11.7265625" style="1" bestFit="1" customWidth="1"/>
    <col min="12292" max="12293" width="13.26953125" style="1" bestFit="1" customWidth="1"/>
    <col min="12294" max="12294" width="15.7265625" style="1" bestFit="1" customWidth="1"/>
    <col min="12295" max="12295" width="13.54296875" style="1" bestFit="1" customWidth="1"/>
    <col min="12296" max="12296" width="13.26953125" style="1" bestFit="1" customWidth="1"/>
    <col min="12297" max="12297" width="14.453125" style="1" bestFit="1" customWidth="1"/>
    <col min="12298" max="12298" width="14.26953125" style="1" bestFit="1" customWidth="1"/>
    <col min="12299" max="12544" width="14.7265625" style="1"/>
    <col min="12545" max="12545" width="28.26953125" style="1" bestFit="1" customWidth="1"/>
    <col min="12546" max="12547" width="11.7265625" style="1" bestFit="1" customWidth="1"/>
    <col min="12548" max="12549" width="13.26953125" style="1" bestFit="1" customWidth="1"/>
    <col min="12550" max="12550" width="15.7265625" style="1" bestFit="1" customWidth="1"/>
    <col min="12551" max="12551" width="13.54296875" style="1" bestFit="1" customWidth="1"/>
    <col min="12552" max="12552" width="13.26953125" style="1" bestFit="1" customWidth="1"/>
    <col min="12553" max="12553" width="14.453125" style="1" bestFit="1" customWidth="1"/>
    <col min="12554" max="12554" width="14.26953125" style="1" bestFit="1" customWidth="1"/>
    <col min="12555" max="12800" width="14.7265625" style="1"/>
    <col min="12801" max="12801" width="28.26953125" style="1" bestFit="1" customWidth="1"/>
    <col min="12802" max="12803" width="11.7265625" style="1" bestFit="1" customWidth="1"/>
    <col min="12804" max="12805" width="13.26953125" style="1" bestFit="1" customWidth="1"/>
    <col min="12806" max="12806" width="15.7265625" style="1" bestFit="1" customWidth="1"/>
    <col min="12807" max="12807" width="13.54296875" style="1" bestFit="1" customWidth="1"/>
    <col min="12808" max="12808" width="13.26953125" style="1" bestFit="1" customWidth="1"/>
    <col min="12809" max="12809" width="14.453125" style="1" bestFit="1" customWidth="1"/>
    <col min="12810" max="12810" width="14.26953125" style="1" bestFit="1" customWidth="1"/>
    <col min="12811" max="13056" width="14.7265625" style="1"/>
    <col min="13057" max="13057" width="28.26953125" style="1" bestFit="1" customWidth="1"/>
    <col min="13058" max="13059" width="11.7265625" style="1" bestFit="1" customWidth="1"/>
    <col min="13060" max="13061" width="13.26953125" style="1" bestFit="1" customWidth="1"/>
    <col min="13062" max="13062" width="15.7265625" style="1" bestFit="1" customWidth="1"/>
    <col min="13063" max="13063" width="13.54296875" style="1" bestFit="1" customWidth="1"/>
    <col min="13064" max="13064" width="13.26953125" style="1" bestFit="1" customWidth="1"/>
    <col min="13065" max="13065" width="14.453125" style="1" bestFit="1" customWidth="1"/>
    <col min="13066" max="13066" width="14.26953125" style="1" bestFit="1" customWidth="1"/>
    <col min="13067" max="13312" width="14.7265625" style="1"/>
    <col min="13313" max="13313" width="28.26953125" style="1" bestFit="1" customWidth="1"/>
    <col min="13314" max="13315" width="11.7265625" style="1" bestFit="1" customWidth="1"/>
    <col min="13316" max="13317" width="13.26953125" style="1" bestFit="1" customWidth="1"/>
    <col min="13318" max="13318" width="15.7265625" style="1" bestFit="1" customWidth="1"/>
    <col min="13319" max="13319" width="13.54296875" style="1" bestFit="1" customWidth="1"/>
    <col min="13320" max="13320" width="13.26953125" style="1" bestFit="1" customWidth="1"/>
    <col min="13321" max="13321" width="14.453125" style="1" bestFit="1" customWidth="1"/>
    <col min="13322" max="13322" width="14.26953125" style="1" bestFit="1" customWidth="1"/>
    <col min="13323" max="13568" width="14.7265625" style="1"/>
    <col min="13569" max="13569" width="28.26953125" style="1" bestFit="1" customWidth="1"/>
    <col min="13570" max="13571" width="11.7265625" style="1" bestFit="1" customWidth="1"/>
    <col min="13572" max="13573" width="13.26953125" style="1" bestFit="1" customWidth="1"/>
    <col min="13574" max="13574" width="15.7265625" style="1" bestFit="1" customWidth="1"/>
    <col min="13575" max="13575" width="13.54296875" style="1" bestFit="1" customWidth="1"/>
    <col min="13576" max="13576" width="13.26953125" style="1" bestFit="1" customWidth="1"/>
    <col min="13577" max="13577" width="14.453125" style="1" bestFit="1" customWidth="1"/>
    <col min="13578" max="13578" width="14.26953125" style="1" bestFit="1" customWidth="1"/>
    <col min="13579" max="13824" width="14.7265625" style="1"/>
    <col min="13825" max="13825" width="28.26953125" style="1" bestFit="1" customWidth="1"/>
    <col min="13826" max="13827" width="11.7265625" style="1" bestFit="1" customWidth="1"/>
    <col min="13828" max="13829" width="13.26953125" style="1" bestFit="1" customWidth="1"/>
    <col min="13830" max="13830" width="15.7265625" style="1" bestFit="1" customWidth="1"/>
    <col min="13831" max="13831" width="13.54296875" style="1" bestFit="1" customWidth="1"/>
    <col min="13832" max="13832" width="13.26953125" style="1" bestFit="1" customWidth="1"/>
    <col min="13833" max="13833" width="14.453125" style="1" bestFit="1" customWidth="1"/>
    <col min="13834" max="13834" width="14.26953125" style="1" bestFit="1" customWidth="1"/>
    <col min="13835" max="14080" width="14.7265625" style="1"/>
    <col min="14081" max="14081" width="28.26953125" style="1" bestFit="1" customWidth="1"/>
    <col min="14082" max="14083" width="11.7265625" style="1" bestFit="1" customWidth="1"/>
    <col min="14084" max="14085" width="13.26953125" style="1" bestFit="1" customWidth="1"/>
    <col min="14086" max="14086" width="15.7265625" style="1" bestFit="1" customWidth="1"/>
    <col min="14087" max="14087" width="13.54296875" style="1" bestFit="1" customWidth="1"/>
    <col min="14088" max="14088" width="13.26953125" style="1" bestFit="1" customWidth="1"/>
    <col min="14089" max="14089" width="14.453125" style="1" bestFit="1" customWidth="1"/>
    <col min="14090" max="14090" width="14.26953125" style="1" bestFit="1" customWidth="1"/>
    <col min="14091" max="14336" width="14.7265625" style="1"/>
    <col min="14337" max="14337" width="28.26953125" style="1" bestFit="1" customWidth="1"/>
    <col min="14338" max="14339" width="11.7265625" style="1" bestFit="1" customWidth="1"/>
    <col min="14340" max="14341" width="13.26953125" style="1" bestFit="1" customWidth="1"/>
    <col min="14342" max="14342" width="15.7265625" style="1" bestFit="1" customWidth="1"/>
    <col min="14343" max="14343" width="13.54296875" style="1" bestFit="1" customWidth="1"/>
    <col min="14344" max="14344" width="13.26953125" style="1" bestFit="1" customWidth="1"/>
    <col min="14345" max="14345" width="14.453125" style="1" bestFit="1" customWidth="1"/>
    <col min="14346" max="14346" width="14.26953125" style="1" bestFit="1" customWidth="1"/>
    <col min="14347" max="14592" width="14.7265625" style="1"/>
    <col min="14593" max="14593" width="28.26953125" style="1" bestFit="1" customWidth="1"/>
    <col min="14594" max="14595" width="11.7265625" style="1" bestFit="1" customWidth="1"/>
    <col min="14596" max="14597" width="13.26953125" style="1" bestFit="1" customWidth="1"/>
    <col min="14598" max="14598" width="15.7265625" style="1" bestFit="1" customWidth="1"/>
    <col min="14599" max="14599" width="13.54296875" style="1" bestFit="1" customWidth="1"/>
    <col min="14600" max="14600" width="13.26953125" style="1" bestFit="1" customWidth="1"/>
    <col min="14601" max="14601" width="14.453125" style="1" bestFit="1" customWidth="1"/>
    <col min="14602" max="14602" width="14.26953125" style="1" bestFit="1" customWidth="1"/>
    <col min="14603" max="14848" width="14.7265625" style="1"/>
    <col min="14849" max="14849" width="28.26953125" style="1" bestFit="1" customWidth="1"/>
    <col min="14850" max="14851" width="11.7265625" style="1" bestFit="1" customWidth="1"/>
    <col min="14852" max="14853" width="13.26953125" style="1" bestFit="1" customWidth="1"/>
    <col min="14854" max="14854" width="15.7265625" style="1" bestFit="1" customWidth="1"/>
    <col min="14855" max="14855" width="13.54296875" style="1" bestFit="1" customWidth="1"/>
    <col min="14856" max="14856" width="13.26953125" style="1" bestFit="1" customWidth="1"/>
    <col min="14857" max="14857" width="14.453125" style="1" bestFit="1" customWidth="1"/>
    <col min="14858" max="14858" width="14.26953125" style="1" bestFit="1" customWidth="1"/>
    <col min="14859" max="15104" width="14.7265625" style="1"/>
    <col min="15105" max="15105" width="28.26953125" style="1" bestFit="1" customWidth="1"/>
    <col min="15106" max="15107" width="11.7265625" style="1" bestFit="1" customWidth="1"/>
    <col min="15108" max="15109" width="13.26953125" style="1" bestFit="1" customWidth="1"/>
    <col min="15110" max="15110" width="15.7265625" style="1" bestFit="1" customWidth="1"/>
    <col min="15111" max="15111" width="13.54296875" style="1" bestFit="1" customWidth="1"/>
    <col min="15112" max="15112" width="13.26953125" style="1" bestFit="1" customWidth="1"/>
    <col min="15113" max="15113" width="14.453125" style="1" bestFit="1" customWidth="1"/>
    <col min="15114" max="15114" width="14.26953125" style="1" bestFit="1" customWidth="1"/>
    <col min="15115" max="15360" width="14.7265625" style="1"/>
    <col min="15361" max="15361" width="28.26953125" style="1" bestFit="1" customWidth="1"/>
    <col min="15362" max="15363" width="11.7265625" style="1" bestFit="1" customWidth="1"/>
    <col min="15364" max="15365" width="13.26953125" style="1" bestFit="1" customWidth="1"/>
    <col min="15366" max="15366" width="15.7265625" style="1" bestFit="1" customWidth="1"/>
    <col min="15367" max="15367" width="13.54296875" style="1" bestFit="1" customWidth="1"/>
    <col min="15368" max="15368" width="13.26953125" style="1" bestFit="1" customWidth="1"/>
    <col min="15369" max="15369" width="14.453125" style="1" bestFit="1" customWidth="1"/>
    <col min="15370" max="15370" width="14.26953125" style="1" bestFit="1" customWidth="1"/>
    <col min="15371" max="15616" width="14.7265625" style="1"/>
    <col min="15617" max="15617" width="28.26953125" style="1" bestFit="1" customWidth="1"/>
    <col min="15618" max="15619" width="11.7265625" style="1" bestFit="1" customWidth="1"/>
    <col min="15620" max="15621" width="13.26953125" style="1" bestFit="1" customWidth="1"/>
    <col min="15622" max="15622" width="15.7265625" style="1" bestFit="1" customWidth="1"/>
    <col min="15623" max="15623" width="13.54296875" style="1" bestFit="1" customWidth="1"/>
    <col min="15624" max="15624" width="13.26953125" style="1" bestFit="1" customWidth="1"/>
    <col min="15625" max="15625" width="14.453125" style="1" bestFit="1" customWidth="1"/>
    <col min="15626" max="15626" width="14.26953125" style="1" bestFit="1" customWidth="1"/>
    <col min="15627" max="15872" width="14.7265625" style="1"/>
    <col min="15873" max="15873" width="28.26953125" style="1" bestFit="1" customWidth="1"/>
    <col min="15874" max="15875" width="11.7265625" style="1" bestFit="1" customWidth="1"/>
    <col min="15876" max="15877" width="13.26953125" style="1" bestFit="1" customWidth="1"/>
    <col min="15878" max="15878" width="15.7265625" style="1" bestFit="1" customWidth="1"/>
    <col min="15879" max="15879" width="13.54296875" style="1" bestFit="1" customWidth="1"/>
    <col min="15880" max="15880" width="13.26953125" style="1" bestFit="1" customWidth="1"/>
    <col min="15881" max="15881" width="14.453125" style="1" bestFit="1" customWidth="1"/>
    <col min="15882" max="15882" width="14.26953125" style="1" bestFit="1" customWidth="1"/>
    <col min="15883" max="16128" width="14.7265625" style="1"/>
    <col min="16129" max="16129" width="28.26953125" style="1" bestFit="1" customWidth="1"/>
    <col min="16130" max="16131" width="11.7265625" style="1" bestFit="1" customWidth="1"/>
    <col min="16132" max="16133" width="13.26953125" style="1" bestFit="1" customWidth="1"/>
    <col min="16134" max="16134" width="15.7265625" style="1" bestFit="1" customWidth="1"/>
    <col min="16135" max="16135" width="13.54296875" style="1" bestFit="1" customWidth="1"/>
    <col min="16136" max="16136" width="13.26953125" style="1" bestFit="1" customWidth="1"/>
    <col min="16137" max="16137" width="14.453125" style="1" bestFit="1" customWidth="1"/>
    <col min="16138" max="16138" width="14.26953125" style="1" bestFit="1" customWidth="1"/>
    <col min="16139" max="16384" width="14.7265625" style="1"/>
  </cols>
  <sheetData>
    <row r="1" spans="1:10" x14ac:dyDescent="0.3">
      <c r="A1" s="1" t="s">
        <v>95</v>
      </c>
    </row>
    <row r="2" spans="1:10" ht="13.5" thickBot="1" x14ac:dyDescent="0.35">
      <c r="A2" s="140" t="s">
        <v>172</v>
      </c>
      <c r="B2" s="141" t="s">
        <v>96</v>
      </c>
      <c r="C2" s="141" t="s">
        <v>97</v>
      </c>
      <c r="D2" s="141" t="s">
        <v>98</v>
      </c>
      <c r="E2" s="142" t="s">
        <v>99</v>
      </c>
      <c r="F2" s="143" t="s">
        <v>100</v>
      </c>
      <c r="G2" s="144" t="s">
        <v>101</v>
      </c>
      <c r="H2" s="144" t="s">
        <v>102</v>
      </c>
      <c r="I2" s="145" t="s">
        <v>103</v>
      </c>
      <c r="J2" s="146" t="s">
        <v>104</v>
      </c>
    </row>
    <row r="3" spans="1:10" s="153" customFormat="1" ht="13.5" thickBot="1" x14ac:dyDescent="0.35">
      <c r="A3" s="147" t="s">
        <v>105</v>
      </c>
      <c r="B3" s="148">
        <v>2020.21</v>
      </c>
      <c r="C3" s="148">
        <v>2021.22</v>
      </c>
      <c r="D3" s="148">
        <v>2022.23</v>
      </c>
      <c r="E3" s="149">
        <v>2023.24</v>
      </c>
      <c r="F3" s="149">
        <v>2023.24</v>
      </c>
      <c r="G3" s="150">
        <v>2024.25</v>
      </c>
      <c r="H3" s="150">
        <v>2025.26</v>
      </c>
      <c r="I3" s="151">
        <v>2026.27</v>
      </c>
      <c r="J3" s="152">
        <v>2024.25</v>
      </c>
    </row>
    <row r="4" spans="1:10" ht="13.5" thickBot="1" x14ac:dyDescent="0.35">
      <c r="A4" s="154" t="s">
        <v>106</v>
      </c>
      <c r="B4" s="155"/>
      <c r="C4" s="155"/>
      <c r="D4" s="155"/>
      <c r="E4" s="156"/>
      <c r="F4" s="156"/>
      <c r="G4" s="157"/>
      <c r="H4" s="157"/>
      <c r="I4" s="158"/>
      <c r="J4" s="159"/>
    </row>
    <row r="5" spans="1:10" ht="13.5" thickBot="1" x14ac:dyDescent="0.35">
      <c r="A5" s="160" t="s">
        <v>107</v>
      </c>
      <c r="B5" s="161">
        <v>1476</v>
      </c>
      <c r="C5" s="161">
        <v>1135</v>
      </c>
      <c r="D5" s="161">
        <v>1525</v>
      </c>
      <c r="E5" s="284">
        <v>2380</v>
      </c>
      <c r="F5" s="162">
        <v>2380</v>
      </c>
      <c r="G5" s="163">
        <f>Table986[[#This Row],[Est. Actual ]]*120%</f>
        <v>2856</v>
      </c>
      <c r="H5" s="163">
        <f>Table986[[#This Row],[Forecast]]*105%</f>
        <v>2998.8</v>
      </c>
      <c r="I5" s="164">
        <f>Table986[[#This Row],[Forecast4]]*105%</f>
        <v>3148.7400000000002</v>
      </c>
      <c r="J5" s="165">
        <v>2856</v>
      </c>
    </row>
    <row r="6" spans="1:10" ht="13.5" thickBot="1" x14ac:dyDescent="0.35">
      <c r="A6" s="166" t="s">
        <v>108</v>
      </c>
      <c r="B6" s="167">
        <v>1913</v>
      </c>
      <c r="C6" s="167">
        <v>2437</v>
      </c>
      <c r="D6" s="167">
        <v>2106</v>
      </c>
      <c r="E6" s="285">
        <v>2940</v>
      </c>
      <c r="F6" s="156">
        <v>2940</v>
      </c>
      <c r="G6" s="163">
        <f>Table986[[#This Row],[Est. Actual ]]*120%</f>
        <v>3528</v>
      </c>
      <c r="H6" s="163">
        <f>Table986[[#This Row],[Forecast]]*105%</f>
        <v>3704.4</v>
      </c>
      <c r="I6" s="164">
        <f>Table986[[#This Row],[Forecast4]]*105%</f>
        <v>3889.6200000000003</v>
      </c>
      <c r="J6" s="159">
        <v>3528</v>
      </c>
    </row>
    <row r="7" spans="1:10" ht="13.5" thickBot="1" x14ac:dyDescent="0.35">
      <c r="A7" s="160" t="s">
        <v>109</v>
      </c>
      <c r="B7" s="161">
        <v>3465</v>
      </c>
      <c r="C7" s="161">
        <v>2376</v>
      </c>
      <c r="D7" s="161">
        <v>3173</v>
      </c>
      <c r="E7" s="284">
        <v>5000</v>
      </c>
      <c r="F7" s="162">
        <v>5000</v>
      </c>
      <c r="G7" s="163">
        <f>Table986[[#This Row],[Est. Actual ]]*105%</f>
        <v>5250</v>
      </c>
      <c r="H7" s="163">
        <f>Table986[[#This Row],[Forecast]]*105%</f>
        <v>5512.5</v>
      </c>
      <c r="I7" s="164">
        <f>Table986[[#This Row],[Forecast4]]*105%</f>
        <v>5788.125</v>
      </c>
      <c r="J7" s="165">
        <v>5250</v>
      </c>
    </row>
    <row r="8" spans="1:10" ht="13.5" thickBot="1" x14ac:dyDescent="0.35">
      <c r="A8" s="166" t="s">
        <v>110</v>
      </c>
      <c r="B8" s="167">
        <v>215</v>
      </c>
      <c r="C8" s="167">
        <v>215</v>
      </c>
      <c r="D8" s="167">
        <v>368</v>
      </c>
      <c r="E8" s="285">
        <v>284</v>
      </c>
      <c r="F8" s="156">
        <v>500</v>
      </c>
      <c r="G8" s="163">
        <f>Table986[[#This Row],[Est. Actual ]]*105%</f>
        <v>525</v>
      </c>
      <c r="H8" s="163">
        <f>Table986[[#This Row],[Forecast]]*105%</f>
        <v>551.25</v>
      </c>
      <c r="I8" s="164">
        <f>Table986[[#This Row],[Forecast4]]*105%</f>
        <v>578.8125</v>
      </c>
      <c r="J8" s="159">
        <v>525</v>
      </c>
    </row>
    <row r="9" spans="1:10" ht="13.5" thickBot="1" x14ac:dyDescent="0.35">
      <c r="A9" s="160" t="s">
        <v>111</v>
      </c>
      <c r="B9" s="161">
        <v>239</v>
      </c>
      <c r="C9" s="161">
        <v>153</v>
      </c>
      <c r="D9" s="161">
        <v>80</v>
      </c>
      <c r="E9" s="284">
        <v>235</v>
      </c>
      <c r="F9" s="162">
        <v>250</v>
      </c>
      <c r="G9" s="163">
        <f>Table986[[#This Row],[Est. Actual ]]*105%</f>
        <v>262.5</v>
      </c>
      <c r="H9" s="163">
        <f>Table986[[#This Row],[Forecast]]*105%</f>
        <v>275.625</v>
      </c>
      <c r="I9" s="164">
        <f>Table986[[#This Row],[Forecast4]]*105%</f>
        <v>289.40625</v>
      </c>
      <c r="J9" s="165">
        <v>263</v>
      </c>
    </row>
    <row r="10" spans="1:10" ht="13.5" thickBot="1" x14ac:dyDescent="0.35">
      <c r="A10" s="168" t="s">
        <v>112</v>
      </c>
      <c r="B10" s="167">
        <v>0</v>
      </c>
      <c r="C10" s="167">
        <v>0</v>
      </c>
      <c r="D10" s="167">
        <v>0</v>
      </c>
      <c r="E10" s="285">
        <v>25</v>
      </c>
      <c r="F10" s="156">
        <v>25</v>
      </c>
      <c r="G10" s="163">
        <v>25</v>
      </c>
      <c r="H10" s="157">
        <v>25</v>
      </c>
      <c r="I10" s="158">
        <v>25</v>
      </c>
      <c r="J10" s="159">
        <v>25</v>
      </c>
    </row>
    <row r="11" spans="1:10" ht="14.5" customHeight="1" thickBot="1" x14ac:dyDescent="0.35">
      <c r="A11" s="168" t="s">
        <v>192</v>
      </c>
      <c r="B11" s="167"/>
      <c r="C11" s="167"/>
      <c r="D11" s="167">
        <v>0</v>
      </c>
      <c r="E11" s="285"/>
      <c r="F11" s="169">
        <v>0</v>
      </c>
      <c r="G11" s="163"/>
      <c r="H11" s="157"/>
      <c r="I11" s="158"/>
      <c r="J11" s="159">
        <v>9500</v>
      </c>
    </row>
    <row r="12" spans="1:10" ht="13.5" thickBot="1" x14ac:dyDescent="0.35">
      <c r="A12" s="166" t="s">
        <v>43</v>
      </c>
      <c r="B12" s="170">
        <f>SUM(B5:B10)</f>
        <v>7308</v>
      </c>
      <c r="C12" s="170">
        <f>SUM(C5:C10)</f>
        <v>6316</v>
      </c>
      <c r="D12" s="170">
        <f>SUM(D5:D10)</f>
        <v>7252</v>
      </c>
      <c r="E12" s="171">
        <f>SUBTOTAL(109,E5:E10)</f>
        <v>10864</v>
      </c>
      <c r="F12" s="171">
        <f>SUBTOTAL(109,F3:F10)</f>
        <v>13118.24</v>
      </c>
      <c r="G12" s="172">
        <f>SUBTOTAL(109,G3:G10)</f>
        <v>14470.75</v>
      </c>
      <c r="H12" s="172">
        <f>SUBTOTAL(109,H3:H10)</f>
        <v>15092.835000000001</v>
      </c>
      <c r="I12" s="172">
        <f>SUBTOTAL(109,I3:I10)</f>
        <v>15745.973750000001</v>
      </c>
      <c r="J12" s="173">
        <f>SUBTOTAL(109,J5:J11)</f>
        <v>21947</v>
      </c>
    </row>
    <row r="13" spans="1:10" ht="13.5" thickBot="1" x14ac:dyDescent="0.35">
      <c r="A13" s="160"/>
      <c r="B13" s="161"/>
      <c r="C13" s="161"/>
      <c r="D13" s="161"/>
      <c r="E13" s="284"/>
      <c r="F13" s="162"/>
      <c r="G13" s="163"/>
      <c r="H13" s="163"/>
      <c r="I13" s="164"/>
      <c r="J13" s="165"/>
    </row>
    <row r="14" spans="1:10" ht="13.5" thickBot="1" x14ac:dyDescent="0.35">
      <c r="A14" s="154" t="s">
        <v>113</v>
      </c>
      <c r="B14" s="167"/>
      <c r="C14" s="167"/>
      <c r="D14" s="167"/>
      <c r="E14" s="285"/>
      <c r="F14" s="156"/>
      <c r="G14" s="157"/>
      <c r="H14" s="157"/>
      <c r="I14" s="158"/>
      <c r="J14" s="159"/>
    </row>
    <row r="15" spans="1:10" ht="13.5" thickBot="1" x14ac:dyDescent="0.35">
      <c r="A15" s="160" t="s">
        <v>114</v>
      </c>
      <c r="B15" s="161">
        <v>30</v>
      </c>
      <c r="C15" s="161">
        <v>178</v>
      </c>
      <c r="D15" s="161">
        <v>925</v>
      </c>
      <c r="E15" s="284">
        <v>3000</v>
      </c>
      <c r="F15" s="174">
        <v>3000</v>
      </c>
      <c r="G15" s="163">
        <v>3000</v>
      </c>
      <c r="H15" s="163">
        <v>4000</v>
      </c>
      <c r="I15" s="164">
        <v>4000</v>
      </c>
      <c r="J15" s="165">
        <v>3000</v>
      </c>
    </row>
    <row r="16" spans="1:10" ht="13.5" thickBot="1" x14ac:dyDescent="0.35">
      <c r="A16" s="154" t="s">
        <v>165</v>
      </c>
      <c r="B16" s="167"/>
      <c r="C16" s="167"/>
      <c r="D16" s="167"/>
      <c r="E16" s="285">
        <v>9500</v>
      </c>
      <c r="F16" s="175">
        <v>9500</v>
      </c>
      <c r="G16" s="176"/>
      <c r="H16" s="176"/>
      <c r="I16" s="158"/>
      <c r="J16" s="159">
        <v>9500</v>
      </c>
    </row>
    <row r="17" spans="1:10" ht="13.5" thickBot="1" x14ac:dyDescent="0.35">
      <c r="A17" s="177"/>
      <c r="B17" s="161"/>
      <c r="C17" s="161"/>
      <c r="D17" s="161"/>
      <c r="E17" s="284">
        <f>SUBTOTAL(109,E15:E16)</f>
        <v>12500</v>
      </c>
      <c r="F17" s="162">
        <v>12500</v>
      </c>
      <c r="G17" s="178"/>
      <c r="H17" s="178"/>
      <c r="I17" s="164"/>
      <c r="J17" s="165">
        <v>12500</v>
      </c>
    </row>
    <row r="18" spans="1:10" s="28" customFormat="1" ht="13.5" thickBot="1" x14ac:dyDescent="0.35">
      <c r="A18" s="179" t="s">
        <v>115</v>
      </c>
      <c r="B18" s="35">
        <f>B12-B15</f>
        <v>7278</v>
      </c>
      <c r="C18" s="35">
        <f>C12-C15</f>
        <v>6138</v>
      </c>
      <c r="D18" s="35">
        <f>D12-D15</f>
        <v>6327</v>
      </c>
      <c r="E18" s="286">
        <f>SUM(E12-E17)</f>
        <v>-1636</v>
      </c>
      <c r="F18" s="180">
        <f>SUM(F12-F15)</f>
        <v>10118.24</v>
      </c>
      <c r="G18" s="181">
        <f t="shared" ref="G18:H18" si="0">SUM(G12-G15)</f>
        <v>11470.75</v>
      </c>
      <c r="H18" s="181">
        <f t="shared" si="0"/>
        <v>11092.835000000001</v>
      </c>
      <c r="I18" s="181">
        <f>SUM(I12-I15)</f>
        <v>11745.973750000001</v>
      </c>
      <c r="J18" s="318">
        <f>SUM(J12-J17)</f>
        <v>9447</v>
      </c>
    </row>
    <row r="19" spans="1:10" x14ac:dyDescent="0.3">
      <c r="A19" s="179" t="s">
        <v>116</v>
      </c>
    </row>
    <row r="21" spans="1:10" x14ac:dyDescent="0.3">
      <c r="A21" s="1" t="s">
        <v>117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80D4-8DE3-491B-AB8E-3A84163878D8}">
  <dimension ref="A1:J23"/>
  <sheetViews>
    <sheetView workbookViewId="0">
      <selection activeCell="F6" sqref="F6"/>
    </sheetView>
  </sheetViews>
  <sheetFormatPr defaultRowHeight="14.5" x14ac:dyDescent="0.35"/>
  <cols>
    <col min="1" max="1" width="27.08984375" customWidth="1"/>
    <col min="2" max="2" width="9.7265625" bestFit="1" customWidth="1"/>
    <col min="3" max="4" width="9.7265625" customWidth="1"/>
    <col min="5" max="5" width="12.1796875" style="293" bestFit="1" customWidth="1"/>
    <col min="6" max="6" width="11.54296875" customWidth="1"/>
    <col min="10" max="10" width="11.6328125" bestFit="1" customWidth="1"/>
  </cols>
  <sheetData>
    <row r="1" spans="1:10" x14ac:dyDescent="0.35">
      <c r="A1" s="182" t="s">
        <v>118</v>
      </c>
      <c r="B1" s="182"/>
      <c r="C1" s="182"/>
      <c r="D1" s="182"/>
      <c r="E1" s="104"/>
      <c r="F1" s="182"/>
      <c r="G1" s="182"/>
      <c r="H1" s="182"/>
      <c r="I1" s="182"/>
      <c r="J1" s="182"/>
    </row>
    <row r="2" spans="1:10" ht="15" thickBot="1" x14ac:dyDescent="0.4">
      <c r="A2" s="107" t="s">
        <v>180</v>
      </c>
      <c r="B2" s="183" t="s">
        <v>119</v>
      </c>
      <c r="C2" s="183" t="s">
        <v>120</v>
      </c>
      <c r="D2" s="183" t="s">
        <v>121</v>
      </c>
      <c r="E2" s="289" t="s">
        <v>122</v>
      </c>
      <c r="F2" s="184" t="s">
        <v>123</v>
      </c>
      <c r="G2" s="185" t="s">
        <v>124</v>
      </c>
      <c r="H2" s="185" t="s">
        <v>125</v>
      </c>
      <c r="I2" s="186" t="s">
        <v>126</v>
      </c>
      <c r="J2" s="187" t="s">
        <v>127</v>
      </c>
    </row>
    <row r="3" spans="1:10" s="153" customFormat="1" ht="13.5" thickBot="1" x14ac:dyDescent="0.35">
      <c r="A3" s="147" t="s">
        <v>105</v>
      </c>
      <c r="B3" s="148">
        <v>2020.21</v>
      </c>
      <c r="C3" s="148">
        <v>2021.22</v>
      </c>
      <c r="D3" s="148">
        <v>2022.23</v>
      </c>
      <c r="E3" s="149">
        <v>2023.24</v>
      </c>
      <c r="F3" s="149">
        <v>2023.24</v>
      </c>
      <c r="G3" s="150">
        <v>2024.25</v>
      </c>
      <c r="H3" s="150">
        <v>2025.26</v>
      </c>
      <c r="I3" s="151">
        <v>2026.27</v>
      </c>
      <c r="J3" s="152">
        <v>2024.25</v>
      </c>
    </row>
    <row r="4" spans="1:10" x14ac:dyDescent="0.35">
      <c r="A4" s="110" t="s">
        <v>106</v>
      </c>
      <c r="B4" s="188"/>
      <c r="C4" s="188"/>
      <c r="D4" s="188"/>
      <c r="E4" s="290"/>
      <c r="F4" s="189"/>
      <c r="G4" s="190"/>
      <c r="H4" s="190"/>
      <c r="I4" s="191"/>
      <c r="J4" s="58"/>
    </row>
    <row r="5" spans="1:10" x14ac:dyDescent="0.35">
      <c r="A5" s="110" t="s">
        <v>128</v>
      </c>
      <c r="B5" s="192">
        <v>200</v>
      </c>
      <c r="C5" s="192">
        <v>200</v>
      </c>
      <c r="D5" s="192">
        <v>200</v>
      </c>
      <c r="E5" s="290">
        <v>221</v>
      </c>
      <c r="F5" s="189">
        <v>196</v>
      </c>
      <c r="G5" s="190">
        <f>Table11[[#This Row],[ Est. Actual  ]]*105%</f>
        <v>205.8</v>
      </c>
      <c r="H5" s="193">
        <f>Table11[[#This Row],[ Forecast4 ]]*105%</f>
        <v>216.09000000000003</v>
      </c>
      <c r="I5" s="194">
        <f>Table11[[#This Row],[ Forecast5 ]]*105%</f>
        <v>226.89450000000005</v>
      </c>
      <c r="J5" s="195">
        <v>220</v>
      </c>
    </row>
    <row r="6" spans="1:10" x14ac:dyDescent="0.35">
      <c r="A6" s="110" t="s">
        <v>129</v>
      </c>
      <c r="B6" s="192">
        <v>0</v>
      </c>
      <c r="C6" s="192">
        <v>200</v>
      </c>
      <c r="D6" s="192">
        <v>0</v>
      </c>
      <c r="E6" s="290">
        <v>348</v>
      </c>
      <c r="F6" s="290">
        <v>348</v>
      </c>
      <c r="G6" s="193">
        <f>Table11[[#This Row],[ Est. Actual  ]]*105%</f>
        <v>365.40000000000003</v>
      </c>
      <c r="H6" s="193">
        <f>Table11[[#This Row],[ Forecast4 ]]*105%</f>
        <v>383.67000000000007</v>
      </c>
      <c r="I6" s="194">
        <f>Table11[[#This Row],[ Forecast5 ]]*105%</f>
        <v>402.85350000000011</v>
      </c>
      <c r="J6" s="195">
        <v>365</v>
      </c>
    </row>
    <row r="7" spans="1:10" x14ac:dyDescent="0.35">
      <c r="A7" s="110" t="s">
        <v>130</v>
      </c>
      <c r="B7" s="192">
        <v>1942</v>
      </c>
      <c r="C7" s="192">
        <v>1027</v>
      </c>
      <c r="D7" s="192">
        <v>1558</v>
      </c>
      <c r="E7" s="290">
        <v>1907</v>
      </c>
      <c r="F7" s="290">
        <v>1907</v>
      </c>
      <c r="G7" s="193">
        <v>1907</v>
      </c>
      <c r="H7" s="193">
        <f>Table11[[#This Row],[ Forecast4 ]]*105%</f>
        <v>2002.3500000000001</v>
      </c>
      <c r="I7" s="194">
        <f>Table11[[#This Row],[ Forecast5 ]]*105%</f>
        <v>2102.4675000000002</v>
      </c>
      <c r="J7" s="195">
        <v>1907</v>
      </c>
    </row>
    <row r="8" spans="1:10" x14ac:dyDescent="0.35">
      <c r="A8" s="110" t="s">
        <v>131</v>
      </c>
      <c r="B8" s="192">
        <v>530</v>
      </c>
      <c r="C8" s="192">
        <v>879</v>
      </c>
      <c r="D8" s="192">
        <v>703</v>
      </c>
      <c r="E8" s="290">
        <v>1103</v>
      </c>
      <c r="F8" s="290">
        <v>1103</v>
      </c>
      <c r="G8" s="190">
        <f>Table11[[#This Row],[ Est. Actual  ]]*120%</f>
        <v>1323.6</v>
      </c>
      <c r="H8" s="193">
        <f>Table11[[#This Row],[ Forecast4 ]]*105%</f>
        <v>1389.78</v>
      </c>
      <c r="I8" s="194">
        <f>Table11[[#This Row],[ Forecast5 ]]*105%</f>
        <v>1459.269</v>
      </c>
      <c r="J8" s="195">
        <v>1325</v>
      </c>
    </row>
    <row r="9" spans="1:10" x14ac:dyDescent="0.35">
      <c r="A9" s="110" t="s">
        <v>132</v>
      </c>
      <c r="B9" s="192">
        <v>2888</v>
      </c>
      <c r="C9" s="192">
        <v>5114</v>
      </c>
      <c r="D9" s="192">
        <v>5774</v>
      </c>
      <c r="E9" s="290">
        <v>6107</v>
      </c>
      <c r="F9" s="290">
        <v>6107</v>
      </c>
      <c r="G9" s="193">
        <f>Table11[[#This Row],[ Est. Actual  ]]*105%</f>
        <v>6412.35</v>
      </c>
      <c r="H9" s="193">
        <f>Table11[[#This Row],[ Forecast4 ]]*105%</f>
        <v>6732.9675000000007</v>
      </c>
      <c r="I9" s="194">
        <f>Table11[[#This Row],[ Forecast5 ]]*105%</f>
        <v>7069.6158750000013</v>
      </c>
      <c r="J9" s="195">
        <v>6400</v>
      </c>
    </row>
    <row r="10" spans="1:10" x14ac:dyDescent="0.35">
      <c r="A10" s="196" t="s">
        <v>133</v>
      </c>
      <c r="B10" s="192">
        <v>4872</v>
      </c>
      <c r="C10" s="192">
        <v>4748</v>
      </c>
      <c r="D10" s="192">
        <v>7830</v>
      </c>
      <c r="E10" s="291">
        <v>7404</v>
      </c>
      <c r="F10" s="291">
        <v>7404</v>
      </c>
      <c r="G10" s="193">
        <f>Table11[[#This Row],[ Est. Actual  ]]*105%</f>
        <v>7774.2000000000007</v>
      </c>
      <c r="H10" s="193">
        <f>Table11[[#This Row],[ Forecast4 ]]*105%</f>
        <v>8162.9100000000008</v>
      </c>
      <c r="I10" s="194">
        <f>Table11[[#This Row],[ Forecast5 ]]*105%</f>
        <v>8571.0555000000004</v>
      </c>
      <c r="J10" s="197">
        <v>7775</v>
      </c>
    </row>
    <row r="11" spans="1:10" x14ac:dyDescent="0.35">
      <c r="A11" s="110" t="s">
        <v>134</v>
      </c>
      <c r="B11" s="198">
        <v>148</v>
      </c>
      <c r="C11" s="198">
        <v>443</v>
      </c>
      <c r="D11" s="198">
        <v>295</v>
      </c>
      <c r="E11" s="291">
        <v>296</v>
      </c>
      <c r="F11" s="291">
        <v>296</v>
      </c>
      <c r="G11" s="193">
        <v>296</v>
      </c>
      <c r="H11" s="193">
        <f>Table11[[#This Row],[ Forecast4 ]]*105%</f>
        <v>310.8</v>
      </c>
      <c r="I11" s="194">
        <f>Table11[[#This Row],[ Forecast5 ]]*105%</f>
        <v>326.34000000000003</v>
      </c>
      <c r="J11" s="197">
        <v>300</v>
      </c>
    </row>
    <row r="12" spans="1:10" x14ac:dyDescent="0.35">
      <c r="A12" s="110" t="s">
        <v>135</v>
      </c>
      <c r="B12" s="192">
        <v>0</v>
      </c>
      <c r="C12" s="192">
        <v>0</v>
      </c>
      <c r="D12" s="192">
        <v>405</v>
      </c>
      <c r="E12" s="290">
        <v>551</v>
      </c>
      <c r="F12" s="290">
        <v>551</v>
      </c>
      <c r="G12" s="193">
        <f>Table11[[#This Row],[ Est. Actual  ]]*105%</f>
        <v>578.55000000000007</v>
      </c>
      <c r="H12" s="193">
        <f>Table11[[#This Row],[ Forecast4 ]]*105%</f>
        <v>607.47750000000008</v>
      </c>
      <c r="I12" s="194">
        <f>Table11[[#This Row],[ Forecast5 ]]*105%</f>
        <v>637.85137500000008</v>
      </c>
      <c r="J12" s="195">
        <v>580</v>
      </c>
    </row>
    <row r="13" spans="1:10" x14ac:dyDescent="0.35">
      <c r="A13" s="110" t="s">
        <v>136</v>
      </c>
      <c r="B13" s="192"/>
      <c r="C13" s="192">
        <v>0</v>
      </c>
      <c r="D13" s="192">
        <v>0</v>
      </c>
      <c r="E13" s="59">
        <v>232</v>
      </c>
      <c r="F13" s="59">
        <v>232</v>
      </c>
      <c r="G13" s="193">
        <f>Table11[[#This Row],[ Est. Actual  ]]*105%</f>
        <v>243.60000000000002</v>
      </c>
      <c r="H13" s="193">
        <f>Table11[[#This Row],[ Forecast4 ]]*105%</f>
        <v>255.78000000000003</v>
      </c>
      <c r="I13" s="193">
        <f>Table11[[#This Row],[ Forecast5 ]]*105%</f>
        <v>268.56900000000002</v>
      </c>
      <c r="J13" s="58">
        <v>244</v>
      </c>
    </row>
    <row r="14" spans="1:10" x14ac:dyDescent="0.35">
      <c r="A14" s="110" t="s">
        <v>137</v>
      </c>
      <c r="B14" s="192"/>
      <c r="C14" s="192">
        <v>395</v>
      </c>
      <c r="D14" s="192">
        <v>0</v>
      </c>
      <c r="E14" s="59">
        <v>551</v>
      </c>
      <c r="F14" s="59">
        <v>551</v>
      </c>
      <c r="G14" s="193">
        <f>Table11[[#This Row],[ Est. Actual  ]]*105%</f>
        <v>578.55000000000007</v>
      </c>
      <c r="H14" s="193">
        <f>Table11[[#This Row],[ Forecast4 ]]*105%</f>
        <v>607.47750000000008</v>
      </c>
      <c r="I14" s="194">
        <f>Table11[[#This Row],[ Forecast5 ]]*105%</f>
        <v>637.85137500000008</v>
      </c>
      <c r="J14" s="58">
        <v>580</v>
      </c>
    </row>
    <row r="15" spans="1:10" x14ac:dyDescent="0.35">
      <c r="A15" s="110" t="s">
        <v>43</v>
      </c>
      <c r="B15" s="200">
        <f>SUBTOTAL(109,B5:B14)</f>
        <v>10580</v>
      </c>
      <c r="C15" s="192">
        <f>C5+C6+C7+C8+C9+C10+C11+C12+C13+C14</f>
        <v>13006</v>
      </c>
      <c r="D15" s="192">
        <f>D5+D6+D7+D8+D9+D10+D11+D12+D13+D14</f>
        <v>16765</v>
      </c>
      <c r="E15" s="292">
        <f t="shared" ref="E15" si="0">SUBTOTAL(109,E5:E14)</f>
        <v>18720</v>
      </c>
      <c r="F15" s="59">
        <f t="shared" ref="F15:I15" si="1">F5+F6+F7+F8+F9+F10+F11+F12+F13+F14</f>
        <v>18695</v>
      </c>
      <c r="G15" s="191">
        <f t="shared" si="1"/>
        <v>19685.049999999996</v>
      </c>
      <c r="H15" s="191">
        <f t="shared" si="1"/>
        <v>20669.302500000002</v>
      </c>
      <c r="I15" s="191">
        <f t="shared" si="1"/>
        <v>21702.767625</v>
      </c>
      <c r="J15" s="58">
        <f>J5+J6+J7+J8+J9+J10+J11+J12+J13+J14</f>
        <v>19696</v>
      </c>
    </row>
    <row r="16" spans="1:10" x14ac:dyDescent="0.35">
      <c r="A16" s="110" t="s">
        <v>113</v>
      </c>
      <c r="B16" s="192">
        <v>6492</v>
      </c>
      <c r="C16" s="192">
        <v>0</v>
      </c>
      <c r="D16" s="192">
        <v>0</v>
      </c>
      <c r="E16" s="59"/>
      <c r="F16" s="189"/>
      <c r="G16" s="190"/>
      <c r="H16" s="190"/>
      <c r="I16" s="191"/>
      <c r="J16" s="58"/>
    </row>
    <row r="17" spans="1:10" x14ac:dyDescent="0.35">
      <c r="A17" s="110" t="s">
        <v>138</v>
      </c>
      <c r="B17" s="200">
        <v>985</v>
      </c>
      <c r="C17" s="200">
        <v>0</v>
      </c>
      <c r="D17" s="200"/>
      <c r="E17" s="202">
        <v>0</v>
      </c>
      <c r="F17" s="201">
        <v>0</v>
      </c>
      <c r="G17" s="193"/>
      <c r="H17" s="193"/>
      <c r="I17" s="194"/>
      <c r="J17" s="58" t="s">
        <v>139</v>
      </c>
    </row>
    <row r="18" spans="1:10" x14ac:dyDescent="0.35">
      <c r="A18" s="110" t="s">
        <v>115</v>
      </c>
      <c r="B18" s="200">
        <f>B15-7477</f>
        <v>3103</v>
      </c>
      <c r="C18" s="200">
        <f t="shared" ref="C18:I18" si="2">C15-C17</f>
        <v>13006</v>
      </c>
      <c r="D18" s="200">
        <f t="shared" si="2"/>
        <v>16765</v>
      </c>
      <c r="E18" s="202">
        <f t="shared" si="2"/>
        <v>18720</v>
      </c>
      <c r="F18" s="202">
        <f t="shared" si="2"/>
        <v>18695</v>
      </c>
      <c r="G18" s="194">
        <f t="shared" si="2"/>
        <v>19685.049999999996</v>
      </c>
      <c r="H18" s="194">
        <f t="shared" si="2"/>
        <v>20669.302500000002</v>
      </c>
      <c r="I18" s="191">
        <f t="shared" si="2"/>
        <v>21702.767625</v>
      </c>
      <c r="J18" s="319">
        <f>J15</f>
        <v>19696</v>
      </c>
    </row>
    <row r="19" spans="1:10" x14ac:dyDescent="0.35">
      <c r="A19" s="110" t="s">
        <v>140</v>
      </c>
      <c r="B19" s="192"/>
      <c r="C19" s="192"/>
      <c r="D19" s="192"/>
      <c r="E19" s="202"/>
      <c r="F19" s="189"/>
      <c r="G19" s="190"/>
      <c r="H19" s="190"/>
      <c r="I19" s="191"/>
      <c r="J19" s="58"/>
    </row>
    <row r="20" spans="1:10" x14ac:dyDescent="0.35">
      <c r="A20" s="203"/>
      <c r="B20" s="192"/>
      <c r="C20" s="192"/>
      <c r="D20" s="192"/>
      <c r="E20" s="59"/>
      <c r="F20" s="189"/>
      <c r="G20" s="190"/>
      <c r="H20" s="190"/>
      <c r="I20" s="190"/>
      <c r="J20" s="195"/>
    </row>
    <row r="23" spans="1:10" x14ac:dyDescent="0.35">
      <c r="A23" s="204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CA22-C70A-468C-B2A4-094D9B5DCAC9}">
  <dimension ref="A1:M23"/>
  <sheetViews>
    <sheetView workbookViewId="0">
      <selection activeCell="J17" sqref="J17"/>
    </sheetView>
  </sheetViews>
  <sheetFormatPr defaultColWidth="8.1796875" defaultRowHeight="13" x14ac:dyDescent="0.3"/>
  <cols>
    <col min="1" max="1" width="22.90625" style="60" bestFit="1" customWidth="1"/>
    <col min="2" max="2" width="8.54296875" style="61" bestFit="1" customWidth="1"/>
    <col min="3" max="3" width="9.54296875" style="61" bestFit="1" customWidth="1"/>
    <col min="4" max="4" width="9.54296875" style="61" customWidth="1"/>
    <col min="5" max="5" width="13.453125" style="125" customWidth="1"/>
    <col min="6" max="6" width="10.453125" style="125" customWidth="1"/>
    <col min="7" max="9" width="8.54296875" style="126" bestFit="1" customWidth="1"/>
    <col min="10" max="10" width="12.81640625" style="106" customWidth="1"/>
    <col min="11" max="16384" width="8.1796875" style="60"/>
  </cols>
  <sheetData>
    <row r="1" spans="1:13" x14ac:dyDescent="0.3">
      <c r="E1" s="104" t="s">
        <v>171</v>
      </c>
      <c r="F1" s="104"/>
      <c r="G1" s="105"/>
      <c r="H1" s="105"/>
      <c r="I1" s="105"/>
    </row>
    <row r="2" spans="1:13" ht="26" x14ac:dyDescent="0.3">
      <c r="A2" s="204" t="s">
        <v>40</v>
      </c>
      <c r="B2" s="111" t="s">
        <v>1</v>
      </c>
      <c r="C2" s="111">
        <v>2020.21</v>
      </c>
      <c r="D2" s="111">
        <v>2022.23</v>
      </c>
      <c r="E2" s="112" t="s">
        <v>167</v>
      </c>
      <c r="F2" s="270" t="s">
        <v>168</v>
      </c>
      <c r="G2" s="108" t="s">
        <v>81</v>
      </c>
      <c r="H2" s="108" t="s">
        <v>82</v>
      </c>
      <c r="I2" s="108" t="s">
        <v>169</v>
      </c>
      <c r="J2" s="109" t="s">
        <v>170</v>
      </c>
    </row>
    <row r="3" spans="1:13" x14ac:dyDescent="0.3">
      <c r="A3" s="204" t="s">
        <v>45</v>
      </c>
      <c r="B3" s="111"/>
      <c r="C3" s="111"/>
      <c r="D3" s="111"/>
      <c r="E3" s="112"/>
      <c r="F3" s="112"/>
      <c r="G3" s="113"/>
      <c r="H3" s="113"/>
      <c r="I3" s="113"/>
      <c r="J3" s="114"/>
    </row>
    <row r="4" spans="1:13" x14ac:dyDescent="0.3">
      <c r="A4" s="271" t="s">
        <v>83</v>
      </c>
      <c r="B4" s="272"/>
      <c r="C4" s="272">
        <v>0</v>
      </c>
      <c r="D4" s="111"/>
      <c r="E4" s="273">
        <v>331</v>
      </c>
      <c r="F4" s="115">
        <v>331</v>
      </c>
      <c r="G4" s="128">
        <v>347</v>
      </c>
      <c r="H4" s="128">
        <f t="shared" ref="H4:I9" si="0">G4*105%</f>
        <v>364.35</v>
      </c>
      <c r="I4" s="128">
        <f t="shared" si="0"/>
        <v>382.56750000000005</v>
      </c>
      <c r="J4" s="116">
        <v>350</v>
      </c>
    </row>
    <row r="5" spans="1:13" x14ac:dyDescent="0.3">
      <c r="A5" s="271" t="s">
        <v>84</v>
      </c>
      <c r="B5" s="272">
        <v>50</v>
      </c>
      <c r="C5" s="272">
        <v>40</v>
      </c>
      <c r="D5" s="111">
        <v>13</v>
      </c>
      <c r="E5" s="273">
        <v>158</v>
      </c>
      <c r="F5" s="115">
        <v>158</v>
      </c>
      <c r="G5" s="128">
        <f>F5*105%</f>
        <v>165.9</v>
      </c>
      <c r="H5" s="128">
        <f t="shared" si="0"/>
        <v>174.19500000000002</v>
      </c>
      <c r="I5" s="128">
        <f t="shared" si="0"/>
        <v>182.90475000000004</v>
      </c>
      <c r="J5" s="116">
        <v>160</v>
      </c>
    </row>
    <row r="6" spans="1:13" ht="26" x14ac:dyDescent="0.3">
      <c r="A6" s="271" t="s">
        <v>86</v>
      </c>
      <c r="B6" s="272">
        <v>120</v>
      </c>
      <c r="C6" s="272">
        <v>80</v>
      </c>
      <c r="D6" s="111">
        <v>65</v>
      </c>
      <c r="E6" s="273">
        <v>90</v>
      </c>
      <c r="F6" s="115">
        <v>90</v>
      </c>
      <c r="G6" s="128">
        <f>F6*105%</f>
        <v>94.5</v>
      </c>
      <c r="H6" s="128">
        <f t="shared" si="0"/>
        <v>99.225000000000009</v>
      </c>
      <c r="I6" s="128">
        <f t="shared" si="0"/>
        <v>104.18625000000002</v>
      </c>
      <c r="J6" s="116">
        <v>95</v>
      </c>
    </row>
    <row r="7" spans="1:13" x14ac:dyDescent="0.3">
      <c r="A7" s="274" t="s">
        <v>87</v>
      </c>
      <c r="B7" s="117">
        <v>3602</v>
      </c>
      <c r="C7" s="117">
        <v>1906</v>
      </c>
      <c r="D7" s="111">
        <v>2642</v>
      </c>
      <c r="E7" s="275">
        <v>4200</v>
      </c>
      <c r="F7" s="118">
        <v>7400</v>
      </c>
      <c r="G7" s="276">
        <f>F7*105%</f>
        <v>7770</v>
      </c>
      <c r="H7" s="276">
        <f t="shared" si="0"/>
        <v>8158.5</v>
      </c>
      <c r="I7" s="276">
        <f t="shared" si="0"/>
        <v>8566.4250000000011</v>
      </c>
      <c r="J7" s="119">
        <v>4400</v>
      </c>
      <c r="K7" s="63"/>
      <c r="L7" s="63"/>
      <c r="M7" s="63"/>
    </row>
    <row r="8" spans="1:13" x14ac:dyDescent="0.3">
      <c r="A8" s="274" t="s">
        <v>88</v>
      </c>
      <c r="B8" s="117">
        <v>1352</v>
      </c>
      <c r="C8" s="117">
        <v>3201</v>
      </c>
      <c r="D8" s="111">
        <v>9077</v>
      </c>
      <c r="E8" s="275">
        <v>7350</v>
      </c>
      <c r="F8" s="118">
        <v>9000</v>
      </c>
      <c r="G8" s="276">
        <f>F8*125%</f>
        <v>11250</v>
      </c>
      <c r="H8" s="276">
        <f t="shared" si="0"/>
        <v>11812.5</v>
      </c>
      <c r="I8" s="276">
        <f t="shared" si="0"/>
        <v>12403.125</v>
      </c>
      <c r="J8" s="119">
        <v>9000</v>
      </c>
      <c r="K8" s="63"/>
      <c r="L8" s="63"/>
      <c r="M8" s="63"/>
    </row>
    <row r="9" spans="1:13" s="124" customFormat="1" x14ac:dyDescent="0.3">
      <c r="A9" s="277" t="s">
        <v>90</v>
      </c>
      <c r="B9" s="120"/>
      <c r="C9" s="120">
        <v>4650</v>
      </c>
      <c r="D9" s="278">
        <v>4200</v>
      </c>
      <c r="E9" s="279">
        <v>4410</v>
      </c>
      <c r="F9" s="121">
        <v>4410</v>
      </c>
      <c r="G9" s="128">
        <f>F9*105%</f>
        <v>4630.5</v>
      </c>
      <c r="H9" s="128">
        <f t="shared" si="0"/>
        <v>4862.0250000000005</v>
      </c>
      <c r="I9" s="128">
        <f t="shared" si="0"/>
        <v>5105.1262500000012</v>
      </c>
      <c r="J9" s="122">
        <v>4700</v>
      </c>
      <c r="K9" s="123"/>
      <c r="L9" s="123"/>
      <c r="M9" s="123"/>
    </row>
    <row r="10" spans="1:13" x14ac:dyDescent="0.3">
      <c r="A10" s="204" t="s">
        <v>91</v>
      </c>
      <c r="B10" s="111"/>
      <c r="C10" s="111"/>
      <c r="D10" s="111"/>
      <c r="E10" s="273">
        <v>2000</v>
      </c>
      <c r="F10" s="112">
        <v>2000</v>
      </c>
      <c r="G10" s="113"/>
      <c r="H10" s="113"/>
      <c r="I10" s="113"/>
      <c r="J10" s="116">
        <v>0</v>
      </c>
    </row>
    <row r="11" spans="1:13" x14ac:dyDescent="0.3">
      <c r="A11" s="271" t="s">
        <v>43</v>
      </c>
      <c r="B11" s="127">
        <f t="shared" ref="B11:J11" si="1">SUM(B4:B10)</f>
        <v>5124</v>
      </c>
      <c r="C11" s="127">
        <f t="shared" si="1"/>
        <v>9877</v>
      </c>
      <c r="D11" s="127">
        <f t="shared" si="1"/>
        <v>15997</v>
      </c>
      <c r="E11" s="280">
        <f t="shared" si="1"/>
        <v>18539</v>
      </c>
      <c r="F11" s="115">
        <f t="shared" si="1"/>
        <v>23389</v>
      </c>
      <c r="G11" s="128">
        <f t="shared" si="1"/>
        <v>24257.9</v>
      </c>
      <c r="H11" s="128">
        <f t="shared" si="1"/>
        <v>25470.795000000002</v>
      </c>
      <c r="I11" s="128">
        <f t="shared" si="1"/>
        <v>26744.334750000002</v>
      </c>
      <c r="J11" s="281">
        <f t="shared" si="1"/>
        <v>18705</v>
      </c>
    </row>
    <row r="12" spans="1:13" x14ac:dyDescent="0.3">
      <c r="A12" s="271"/>
      <c r="B12" s="272"/>
      <c r="C12" s="272"/>
      <c r="D12" s="111"/>
      <c r="E12" s="273"/>
      <c r="F12" s="115"/>
      <c r="G12" s="128"/>
      <c r="H12" s="128"/>
      <c r="I12" s="128"/>
      <c r="J12" s="116"/>
    </row>
    <row r="13" spans="1:13" x14ac:dyDescent="0.3">
      <c r="A13" s="271" t="s">
        <v>28</v>
      </c>
      <c r="B13" s="272"/>
      <c r="C13" s="272"/>
      <c r="D13" s="111"/>
      <c r="E13" s="273"/>
      <c r="F13" s="115"/>
      <c r="G13" s="128"/>
      <c r="H13" s="128"/>
      <c r="I13" s="128"/>
      <c r="J13" s="116"/>
    </row>
    <row r="14" spans="1:13" x14ac:dyDescent="0.3">
      <c r="A14" s="271" t="s">
        <v>29</v>
      </c>
      <c r="B14" s="272">
        <v>339</v>
      </c>
      <c r="C14" s="272" t="s">
        <v>85</v>
      </c>
      <c r="D14" s="111"/>
      <c r="E14" s="273">
        <v>0</v>
      </c>
      <c r="F14" s="115" t="s">
        <v>85</v>
      </c>
      <c r="G14" s="128" t="s">
        <v>85</v>
      </c>
      <c r="H14" s="128" t="s">
        <v>85</v>
      </c>
      <c r="I14" s="128"/>
      <c r="J14" s="116">
        <v>0</v>
      </c>
    </row>
    <row r="15" spans="1:13" x14ac:dyDescent="0.3">
      <c r="A15" s="271" t="s">
        <v>92</v>
      </c>
      <c r="B15" s="272">
        <v>9160</v>
      </c>
      <c r="C15" s="272">
        <v>2608</v>
      </c>
      <c r="D15" s="111">
        <v>7677</v>
      </c>
      <c r="E15" s="273">
        <v>4000</v>
      </c>
      <c r="F15" s="115">
        <v>7800</v>
      </c>
      <c r="G15" s="128">
        <v>4000</v>
      </c>
      <c r="H15" s="128">
        <v>4200</v>
      </c>
      <c r="I15" s="128">
        <v>4410</v>
      </c>
      <c r="J15" s="116">
        <v>5000</v>
      </c>
    </row>
    <row r="16" spans="1:13" x14ac:dyDescent="0.3">
      <c r="A16" s="271" t="s">
        <v>93</v>
      </c>
      <c r="B16" s="127">
        <f t="shared" ref="B16:D16" si="2">SUM(B14:B15)</f>
        <v>9499</v>
      </c>
      <c r="C16" s="127">
        <f t="shared" si="2"/>
        <v>2608</v>
      </c>
      <c r="D16" s="127">
        <f t="shared" si="2"/>
        <v>7677</v>
      </c>
      <c r="E16" s="273">
        <f>E14+E15</f>
        <v>4000</v>
      </c>
      <c r="F16" s="115">
        <v>7800</v>
      </c>
      <c r="G16" s="128">
        <v>4000</v>
      </c>
      <c r="H16" s="128">
        <v>4200</v>
      </c>
      <c r="I16" s="128">
        <v>4410</v>
      </c>
      <c r="J16" s="116">
        <v>5000</v>
      </c>
    </row>
    <row r="17" spans="1:10" ht="26" x14ac:dyDescent="0.3">
      <c r="A17" s="271" t="s">
        <v>94</v>
      </c>
      <c r="B17" s="129">
        <f t="shared" ref="B17:D17" si="3">B11-B16</f>
        <v>-4375</v>
      </c>
      <c r="C17" s="129">
        <f t="shared" si="3"/>
        <v>7269</v>
      </c>
      <c r="D17" s="129">
        <f t="shared" si="3"/>
        <v>8320</v>
      </c>
      <c r="E17" s="282">
        <f>E11-E16</f>
        <v>14539</v>
      </c>
      <c r="F17" s="283">
        <f>F11-F16</f>
        <v>15589</v>
      </c>
      <c r="G17" s="130">
        <v>16197</v>
      </c>
      <c r="H17" s="130">
        <v>17007</v>
      </c>
      <c r="I17" s="130">
        <v>17857</v>
      </c>
      <c r="J17" s="320">
        <f>J11-J16</f>
        <v>13705</v>
      </c>
    </row>
    <row r="18" spans="1:10" x14ac:dyDescent="0.3">
      <c r="B18" s="62"/>
      <c r="C18" s="62"/>
      <c r="D18" s="62"/>
      <c r="E18" s="131"/>
      <c r="F18" s="131"/>
      <c r="G18" s="132"/>
      <c r="H18" s="132"/>
      <c r="I18" s="132"/>
      <c r="J18" s="133"/>
    </row>
    <row r="19" spans="1:10" x14ac:dyDescent="0.3">
      <c r="E19" s="134"/>
      <c r="F19" s="134"/>
      <c r="G19" s="135"/>
      <c r="H19" s="135"/>
      <c r="I19" s="135"/>
      <c r="J19" s="136"/>
    </row>
    <row r="20" spans="1:10" x14ac:dyDescent="0.3">
      <c r="J20" s="63"/>
    </row>
    <row r="23" spans="1:10" x14ac:dyDescent="0.3">
      <c r="J23" s="137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A1:D40"/>
  <sheetViews>
    <sheetView tabSelected="1" topLeftCell="A14" workbookViewId="0">
      <selection activeCell="E24" sqref="E24"/>
    </sheetView>
  </sheetViews>
  <sheetFormatPr defaultColWidth="9.1796875" defaultRowHeight="17.5" x14ac:dyDescent="0.35"/>
  <cols>
    <col min="1" max="1" width="53" style="52" customWidth="1"/>
    <col min="2" max="2" width="14.81640625" style="257" bestFit="1" customWidth="1"/>
    <col min="3" max="3" width="15.54296875" style="257" bestFit="1" customWidth="1"/>
    <col min="4" max="4" width="13.6328125" style="52" bestFit="1" customWidth="1"/>
    <col min="5" max="250" width="9.1796875" style="52"/>
    <col min="251" max="251" width="53" style="52" customWidth="1"/>
    <col min="252" max="252" width="14.81640625" style="52" bestFit="1" customWidth="1"/>
    <col min="253" max="253" width="15.54296875" style="52" bestFit="1" customWidth="1"/>
    <col min="254" max="254" width="9.1796875" style="52"/>
    <col min="255" max="255" width="23.26953125" style="52" customWidth="1"/>
    <col min="256" max="506" width="9.1796875" style="52"/>
    <col min="507" max="507" width="53" style="52" customWidth="1"/>
    <col min="508" max="508" width="14.81640625" style="52" bestFit="1" customWidth="1"/>
    <col min="509" max="509" width="15.54296875" style="52" bestFit="1" customWidth="1"/>
    <col min="510" max="510" width="9.1796875" style="52"/>
    <col min="511" max="511" width="23.26953125" style="52" customWidth="1"/>
    <col min="512" max="762" width="9.1796875" style="52"/>
    <col min="763" max="763" width="53" style="52" customWidth="1"/>
    <col min="764" max="764" width="14.81640625" style="52" bestFit="1" customWidth="1"/>
    <col min="765" max="765" width="15.54296875" style="52" bestFit="1" customWidth="1"/>
    <col min="766" max="766" width="9.1796875" style="52"/>
    <col min="767" max="767" width="23.26953125" style="52" customWidth="1"/>
    <col min="768" max="1018" width="9.1796875" style="52"/>
    <col min="1019" max="1019" width="53" style="52" customWidth="1"/>
    <col min="1020" max="1020" width="14.81640625" style="52" bestFit="1" customWidth="1"/>
    <col min="1021" max="1021" width="15.54296875" style="52" bestFit="1" customWidth="1"/>
    <col min="1022" max="1022" width="9.1796875" style="52"/>
    <col min="1023" max="1023" width="23.26953125" style="52" customWidth="1"/>
    <col min="1024" max="1274" width="9.1796875" style="52"/>
    <col min="1275" max="1275" width="53" style="52" customWidth="1"/>
    <col min="1276" max="1276" width="14.81640625" style="52" bestFit="1" customWidth="1"/>
    <col min="1277" max="1277" width="15.54296875" style="52" bestFit="1" customWidth="1"/>
    <col min="1278" max="1278" width="9.1796875" style="52"/>
    <col min="1279" max="1279" width="23.26953125" style="52" customWidth="1"/>
    <col min="1280" max="1530" width="9.1796875" style="52"/>
    <col min="1531" max="1531" width="53" style="52" customWidth="1"/>
    <col min="1532" max="1532" width="14.81640625" style="52" bestFit="1" customWidth="1"/>
    <col min="1533" max="1533" width="15.54296875" style="52" bestFit="1" customWidth="1"/>
    <col min="1534" max="1534" width="9.1796875" style="52"/>
    <col min="1535" max="1535" width="23.26953125" style="52" customWidth="1"/>
    <col min="1536" max="1786" width="9.1796875" style="52"/>
    <col min="1787" max="1787" width="53" style="52" customWidth="1"/>
    <col min="1788" max="1788" width="14.81640625" style="52" bestFit="1" customWidth="1"/>
    <col min="1789" max="1789" width="15.54296875" style="52" bestFit="1" customWidth="1"/>
    <col min="1790" max="1790" width="9.1796875" style="52"/>
    <col min="1791" max="1791" width="23.26953125" style="52" customWidth="1"/>
    <col min="1792" max="2042" width="9.1796875" style="52"/>
    <col min="2043" max="2043" width="53" style="52" customWidth="1"/>
    <col min="2044" max="2044" width="14.81640625" style="52" bestFit="1" customWidth="1"/>
    <col min="2045" max="2045" width="15.54296875" style="52" bestFit="1" customWidth="1"/>
    <col min="2046" max="2046" width="9.1796875" style="52"/>
    <col min="2047" max="2047" width="23.26953125" style="52" customWidth="1"/>
    <col min="2048" max="2298" width="9.1796875" style="52"/>
    <col min="2299" max="2299" width="53" style="52" customWidth="1"/>
    <col min="2300" max="2300" width="14.81640625" style="52" bestFit="1" customWidth="1"/>
    <col min="2301" max="2301" width="15.54296875" style="52" bestFit="1" customWidth="1"/>
    <col min="2302" max="2302" width="9.1796875" style="52"/>
    <col min="2303" max="2303" width="23.26953125" style="52" customWidth="1"/>
    <col min="2304" max="2554" width="9.1796875" style="52"/>
    <col min="2555" max="2555" width="53" style="52" customWidth="1"/>
    <col min="2556" max="2556" width="14.81640625" style="52" bestFit="1" customWidth="1"/>
    <col min="2557" max="2557" width="15.54296875" style="52" bestFit="1" customWidth="1"/>
    <col min="2558" max="2558" width="9.1796875" style="52"/>
    <col min="2559" max="2559" width="23.26953125" style="52" customWidth="1"/>
    <col min="2560" max="2810" width="9.1796875" style="52"/>
    <col min="2811" max="2811" width="53" style="52" customWidth="1"/>
    <col min="2812" max="2812" width="14.81640625" style="52" bestFit="1" customWidth="1"/>
    <col min="2813" max="2813" width="15.54296875" style="52" bestFit="1" customWidth="1"/>
    <col min="2814" max="2814" width="9.1796875" style="52"/>
    <col min="2815" max="2815" width="23.26953125" style="52" customWidth="1"/>
    <col min="2816" max="3066" width="9.1796875" style="52"/>
    <col min="3067" max="3067" width="53" style="52" customWidth="1"/>
    <col min="3068" max="3068" width="14.81640625" style="52" bestFit="1" customWidth="1"/>
    <col min="3069" max="3069" width="15.54296875" style="52" bestFit="1" customWidth="1"/>
    <col min="3070" max="3070" width="9.1796875" style="52"/>
    <col min="3071" max="3071" width="23.26953125" style="52" customWidth="1"/>
    <col min="3072" max="3322" width="9.1796875" style="52"/>
    <col min="3323" max="3323" width="53" style="52" customWidth="1"/>
    <col min="3324" max="3324" width="14.81640625" style="52" bestFit="1" customWidth="1"/>
    <col min="3325" max="3325" width="15.54296875" style="52" bestFit="1" customWidth="1"/>
    <col min="3326" max="3326" width="9.1796875" style="52"/>
    <col min="3327" max="3327" width="23.26953125" style="52" customWidth="1"/>
    <col min="3328" max="3578" width="9.1796875" style="52"/>
    <col min="3579" max="3579" width="53" style="52" customWidth="1"/>
    <col min="3580" max="3580" width="14.81640625" style="52" bestFit="1" customWidth="1"/>
    <col min="3581" max="3581" width="15.54296875" style="52" bestFit="1" customWidth="1"/>
    <col min="3582" max="3582" width="9.1796875" style="52"/>
    <col min="3583" max="3583" width="23.26953125" style="52" customWidth="1"/>
    <col min="3584" max="3834" width="9.1796875" style="52"/>
    <col min="3835" max="3835" width="53" style="52" customWidth="1"/>
    <col min="3836" max="3836" width="14.81640625" style="52" bestFit="1" customWidth="1"/>
    <col min="3837" max="3837" width="15.54296875" style="52" bestFit="1" customWidth="1"/>
    <col min="3838" max="3838" width="9.1796875" style="52"/>
    <col min="3839" max="3839" width="23.26953125" style="52" customWidth="1"/>
    <col min="3840" max="4090" width="9.1796875" style="52"/>
    <col min="4091" max="4091" width="53" style="52" customWidth="1"/>
    <col min="4092" max="4092" width="14.81640625" style="52" bestFit="1" customWidth="1"/>
    <col min="4093" max="4093" width="15.54296875" style="52" bestFit="1" customWidth="1"/>
    <col min="4094" max="4094" width="9.1796875" style="52"/>
    <col min="4095" max="4095" width="23.26953125" style="52" customWidth="1"/>
    <col min="4096" max="4346" width="9.1796875" style="52"/>
    <col min="4347" max="4347" width="53" style="52" customWidth="1"/>
    <col min="4348" max="4348" width="14.81640625" style="52" bestFit="1" customWidth="1"/>
    <col min="4349" max="4349" width="15.54296875" style="52" bestFit="1" customWidth="1"/>
    <col min="4350" max="4350" width="9.1796875" style="52"/>
    <col min="4351" max="4351" width="23.26953125" style="52" customWidth="1"/>
    <col min="4352" max="4602" width="9.1796875" style="52"/>
    <col min="4603" max="4603" width="53" style="52" customWidth="1"/>
    <col min="4604" max="4604" width="14.81640625" style="52" bestFit="1" customWidth="1"/>
    <col min="4605" max="4605" width="15.54296875" style="52" bestFit="1" customWidth="1"/>
    <col min="4606" max="4606" width="9.1796875" style="52"/>
    <col min="4607" max="4607" width="23.26953125" style="52" customWidth="1"/>
    <col min="4608" max="4858" width="9.1796875" style="52"/>
    <col min="4859" max="4859" width="53" style="52" customWidth="1"/>
    <col min="4860" max="4860" width="14.81640625" style="52" bestFit="1" customWidth="1"/>
    <col min="4861" max="4861" width="15.54296875" style="52" bestFit="1" customWidth="1"/>
    <col min="4862" max="4862" width="9.1796875" style="52"/>
    <col min="4863" max="4863" width="23.26953125" style="52" customWidth="1"/>
    <col min="4864" max="5114" width="9.1796875" style="52"/>
    <col min="5115" max="5115" width="53" style="52" customWidth="1"/>
    <col min="5116" max="5116" width="14.81640625" style="52" bestFit="1" customWidth="1"/>
    <col min="5117" max="5117" width="15.54296875" style="52" bestFit="1" customWidth="1"/>
    <col min="5118" max="5118" width="9.1796875" style="52"/>
    <col min="5119" max="5119" width="23.26953125" style="52" customWidth="1"/>
    <col min="5120" max="5370" width="9.1796875" style="52"/>
    <col min="5371" max="5371" width="53" style="52" customWidth="1"/>
    <col min="5372" max="5372" width="14.81640625" style="52" bestFit="1" customWidth="1"/>
    <col min="5373" max="5373" width="15.54296875" style="52" bestFit="1" customWidth="1"/>
    <col min="5374" max="5374" width="9.1796875" style="52"/>
    <col min="5375" max="5375" width="23.26953125" style="52" customWidth="1"/>
    <col min="5376" max="5626" width="9.1796875" style="52"/>
    <col min="5627" max="5627" width="53" style="52" customWidth="1"/>
    <col min="5628" max="5628" width="14.81640625" style="52" bestFit="1" customWidth="1"/>
    <col min="5629" max="5629" width="15.54296875" style="52" bestFit="1" customWidth="1"/>
    <col min="5630" max="5630" width="9.1796875" style="52"/>
    <col min="5631" max="5631" width="23.26953125" style="52" customWidth="1"/>
    <col min="5632" max="5882" width="9.1796875" style="52"/>
    <col min="5883" max="5883" width="53" style="52" customWidth="1"/>
    <col min="5884" max="5884" width="14.81640625" style="52" bestFit="1" customWidth="1"/>
    <col min="5885" max="5885" width="15.54296875" style="52" bestFit="1" customWidth="1"/>
    <col min="5886" max="5886" width="9.1796875" style="52"/>
    <col min="5887" max="5887" width="23.26953125" style="52" customWidth="1"/>
    <col min="5888" max="6138" width="9.1796875" style="52"/>
    <col min="6139" max="6139" width="53" style="52" customWidth="1"/>
    <col min="6140" max="6140" width="14.81640625" style="52" bestFit="1" customWidth="1"/>
    <col min="6141" max="6141" width="15.54296875" style="52" bestFit="1" customWidth="1"/>
    <col min="6142" max="6142" width="9.1796875" style="52"/>
    <col min="6143" max="6143" width="23.26953125" style="52" customWidth="1"/>
    <col min="6144" max="6394" width="9.1796875" style="52"/>
    <col min="6395" max="6395" width="53" style="52" customWidth="1"/>
    <col min="6396" max="6396" width="14.81640625" style="52" bestFit="1" customWidth="1"/>
    <col min="6397" max="6397" width="15.54296875" style="52" bestFit="1" customWidth="1"/>
    <col min="6398" max="6398" width="9.1796875" style="52"/>
    <col min="6399" max="6399" width="23.26953125" style="52" customWidth="1"/>
    <col min="6400" max="6650" width="9.1796875" style="52"/>
    <col min="6651" max="6651" width="53" style="52" customWidth="1"/>
    <col min="6652" max="6652" width="14.81640625" style="52" bestFit="1" customWidth="1"/>
    <col min="6653" max="6653" width="15.54296875" style="52" bestFit="1" customWidth="1"/>
    <col min="6654" max="6654" width="9.1796875" style="52"/>
    <col min="6655" max="6655" width="23.26953125" style="52" customWidth="1"/>
    <col min="6656" max="6906" width="9.1796875" style="52"/>
    <col min="6907" max="6907" width="53" style="52" customWidth="1"/>
    <col min="6908" max="6908" width="14.81640625" style="52" bestFit="1" customWidth="1"/>
    <col min="6909" max="6909" width="15.54296875" style="52" bestFit="1" customWidth="1"/>
    <col min="6910" max="6910" width="9.1796875" style="52"/>
    <col min="6911" max="6911" width="23.26953125" style="52" customWidth="1"/>
    <col min="6912" max="7162" width="9.1796875" style="52"/>
    <col min="7163" max="7163" width="53" style="52" customWidth="1"/>
    <col min="7164" max="7164" width="14.81640625" style="52" bestFit="1" customWidth="1"/>
    <col min="7165" max="7165" width="15.54296875" style="52" bestFit="1" customWidth="1"/>
    <col min="7166" max="7166" width="9.1796875" style="52"/>
    <col min="7167" max="7167" width="23.26953125" style="52" customWidth="1"/>
    <col min="7168" max="7418" width="9.1796875" style="52"/>
    <col min="7419" max="7419" width="53" style="52" customWidth="1"/>
    <col min="7420" max="7420" width="14.81640625" style="52" bestFit="1" customWidth="1"/>
    <col min="7421" max="7421" width="15.54296875" style="52" bestFit="1" customWidth="1"/>
    <col min="7422" max="7422" width="9.1796875" style="52"/>
    <col min="7423" max="7423" width="23.26953125" style="52" customWidth="1"/>
    <col min="7424" max="7674" width="9.1796875" style="52"/>
    <col min="7675" max="7675" width="53" style="52" customWidth="1"/>
    <col min="7676" max="7676" width="14.81640625" style="52" bestFit="1" customWidth="1"/>
    <col min="7677" max="7677" width="15.54296875" style="52" bestFit="1" customWidth="1"/>
    <col min="7678" max="7678" width="9.1796875" style="52"/>
    <col min="7679" max="7679" width="23.26953125" style="52" customWidth="1"/>
    <col min="7680" max="7930" width="9.1796875" style="52"/>
    <col min="7931" max="7931" width="53" style="52" customWidth="1"/>
    <col min="7932" max="7932" width="14.81640625" style="52" bestFit="1" customWidth="1"/>
    <col min="7933" max="7933" width="15.54296875" style="52" bestFit="1" customWidth="1"/>
    <col min="7934" max="7934" width="9.1796875" style="52"/>
    <col min="7935" max="7935" width="23.26953125" style="52" customWidth="1"/>
    <col min="7936" max="8186" width="9.1796875" style="52"/>
    <col min="8187" max="8187" width="53" style="52" customWidth="1"/>
    <col min="8188" max="8188" width="14.81640625" style="52" bestFit="1" customWidth="1"/>
    <col min="8189" max="8189" width="15.54296875" style="52" bestFit="1" customWidth="1"/>
    <col min="8190" max="8190" width="9.1796875" style="52"/>
    <col min="8191" max="8191" width="23.26953125" style="52" customWidth="1"/>
    <col min="8192" max="8442" width="9.1796875" style="52"/>
    <col min="8443" max="8443" width="53" style="52" customWidth="1"/>
    <col min="8444" max="8444" width="14.81640625" style="52" bestFit="1" customWidth="1"/>
    <col min="8445" max="8445" width="15.54296875" style="52" bestFit="1" customWidth="1"/>
    <col min="8446" max="8446" width="9.1796875" style="52"/>
    <col min="8447" max="8447" width="23.26953125" style="52" customWidth="1"/>
    <col min="8448" max="8698" width="9.1796875" style="52"/>
    <col min="8699" max="8699" width="53" style="52" customWidth="1"/>
    <col min="8700" max="8700" width="14.81640625" style="52" bestFit="1" customWidth="1"/>
    <col min="8701" max="8701" width="15.54296875" style="52" bestFit="1" customWidth="1"/>
    <col min="8702" max="8702" width="9.1796875" style="52"/>
    <col min="8703" max="8703" width="23.26953125" style="52" customWidth="1"/>
    <col min="8704" max="8954" width="9.1796875" style="52"/>
    <col min="8955" max="8955" width="53" style="52" customWidth="1"/>
    <col min="8956" max="8956" width="14.81640625" style="52" bestFit="1" customWidth="1"/>
    <col min="8957" max="8957" width="15.54296875" style="52" bestFit="1" customWidth="1"/>
    <col min="8958" max="8958" width="9.1796875" style="52"/>
    <col min="8959" max="8959" width="23.26953125" style="52" customWidth="1"/>
    <col min="8960" max="9210" width="9.1796875" style="52"/>
    <col min="9211" max="9211" width="53" style="52" customWidth="1"/>
    <col min="9212" max="9212" width="14.81640625" style="52" bestFit="1" customWidth="1"/>
    <col min="9213" max="9213" width="15.54296875" style="52" bestFit="1" customWidth="1"/>
    <col min="9214" max="9214" width="9.1796875" style="52"/>
    <col min="9215" max="9215" width="23.26953125" style="52" customWidth="1"/>
    <col min="9216" max="9466" width="9.1796875" style="52"/>
    <col min="9467" max="9467" width="53" style="52" customWidth="1"/>
    <col min="9468" max="9468" width="14.81640625" style="52" bestFit="1" customWidth="1"/>
    <col min="9469" max="9469" width="15.54296875" style="52" bestFit="1" customWidth="1"/>
    <col min="9470" max="9470" width="9.1796875" style="52"/>
    <col min="9471" max="9471" width="23.26953125" style="52" customWidth="1"/>
    <col min="9472" max="9722" width="9.1796875" style="52"/>
    <col min="9723" max="9723" width="53" style="52" customWidth="1"/>
    <col min="9724" max="9724" width="14.81640625" style="52" bestFit="1" customWidth="1"/>
    <col min="9725" max="9725" width="15.54296875" style="52" bestFit="1" customWidth="1"/>
    <col min="9726" max="9726" width="9.1796875" style="52"/>
    <col min="9727" max="9727" width="23.26953125" style="52" customWidth="1"/>
    <col min="9728" max="9978" width="9.1796875" style="52"/>
    <col min="9979" max="9979" width="53" style="52" customWidth="1"/>
    <col min="9980" max="9980" width="14.81640625" style="52" bestFit="1" customWidth="1"/>
    <col min="9981" max="9981" width="15.54296875" style="52" bestFit="1" customWidth="1"/>
    <col min="9982" max="9982" width="9.1796875" style="52"/>
    <col min="9983" max="9983" width="23.26953125" style="52" customWidth="1"/>
    <col min="9984" max="10234" width="9.1796875" style="52"/>
    <col min="10235" max="10235" width="53" style="52" customWidth="1"/>
    <col min="10236" max="10236" width="14.81640625" style="52" bestFit="1" customWidth="1"/>
    <col min="10237" max="10237" width="15.54296875" style="52" bestFit="1" customWidth="1"/>
    <col min="10238" max="10238" width="9.1796875" style="52"/>
    <col min="10239" max="10239" width="23.26953125" style="52" customWidth="1"/>
    <col min="10240" max="10490" width="9.1796875" style="52"/>
    <col min="10491" max="10491" width="53" style="52" customWidth="1"/>
    <col min="10492" max="10492" width="14.81640625" style="52" bestFit="1" customWidth="1"/>
    <col min="10493" max="10493" width="15.54296875" style="52" bestFit="1" customWidth="1"/>
    <col min="10494" max="10494" width="9.1796875" style="52"/>
    <col min="10495" max="10495" width="23.26953125" style="52" customWidth="1"/>
    <col min="10496" max="10746" width="9.1796875" style="52"/>
    <col min="10747" max="10747" width="53" style="52" customWidth="1"/>
    <col min="10748" max="10748" width="14.81640625" style="52" bestFit="1" customWidth="1"/>
    <col min="10749" max="10749" width="15.54296875" style="52" bestFit="1" customWidth="1"/>
    <col min="10750" max="10750" width="9.1796875" style="52"/>
    <col min="10751" max="10751" width="23.26953125" style="52" customWidth="1"/>
    <col min="10752" max="11002" width="9.1796875" style="52"/>
    <col min="11003" max="11003" width="53" style="52" customWidth="1"/>
    <col min="11004" max="11004" width="14.81640625" style="52" bestFit="1" customWidth="1"/>
    <col min="11005" max="11005" width="15.54296875" style="52" bestFit="1" customWidth="1"/>
    <col min="11006" max="11006" width="9.1796875" style="52"/>
    <col min="11007" max="11007" width="23.26953125" style="52" customWidth="1"/>
    <col min="11008" max="11258" width="9.1796875" style="52"/>
    <col min="11259" max="11259" width="53" style="52" customWidth="1"/>
    <col min="11260" max="11260" width="14.81640625" style="52" bestFit="1" customWidth="1"/>
    <col min="11261" max="11261" width="15.54296875" style="52" bestFit="1" customWidth="1"/>
    <col min="11262" max="11262" width="9.1796875" style="52"/>
    <col min="11263" max="11263" width="23.26953125" style="52" customWidth="1"/>
    <col min="11264" max="11514" width="9.1796875" style="52"/>
    <col min="11515" max="11515" width="53" style="52" customWidth="1"/>
    <col min="11516" max="11516" width="14.81640625" style="52" bestFit="1" customWidth="1"/>
    <col min="11517" max="11517" width="15.54296875" style="52" bestFit="1" customWidth="1"/>
    <col min="11518" max="11518" width="9.1796875" style="52"/>
    <col min="11519" max="11519" width="23.26953125" style="52" customWidth="1"/>
    <col min="11520" max="11770" width="9.1796875" style="52"/>
    <col min="11771" max="11771" width="53" style="52" customWidth="1"/>
    <col min="11772" max="11772" width="14.81640625" style="52" bestFit="1" customWidth="1"/>
    <col min="11773" max="11773" width="15.54296875" style="52" bestFit="1" customWidth="1"/>
    <col min="11774" max="11774" width="9.1796875" style="52"/>
    <col min="11775" max="11775" width="23.26953125" style="52" customWidth="1"/>
    <col min="11776" max="12026" width="9.1796875" style="52"/>
    <col min="12027" max="12027" width="53" style="52" customWidth="1"/>
    <col min="12028" max="12028" width="14.81640625" style="52" bestFit="1" customWidth="1"/>
    <col min="12029" max="12029" width="15.54296875" style="52" bestFit="1" customWidth="1"/>
    <col min="12030" max="12030" width="9.1796875" style="52"/>
    <col min="12031" max="12031" width="23.26953125" style="52" customWidth="1"/>
    <col min="12032" max="12282" width="9.1796875" style="52"/>
    <col min="12283" max="12283" width="53" style="52" customWidth="1"/>
    <col min="12284" max="12284" width="14.81640625" style="52" bestFit="1" customWidth="1"/>
    <col min="12285" max="12285" width="15.54296875" style="52" bestFit="1" customWidth="1"/>
    <col min="12286" max="12286" width="9.1796875" style="52"/>
    <col min="12287" max="12287" width="23.26953125" style="52" customWidth="1"/>
    <col min="12288" max="12538" width="9.1796875" style="52"/>
    <col min="12539" max="12539" width="53" style="52" customWidth="1"/>
    <col min="12540" max="12540" width="14.81640625" style="52" bestFit="1" customWidth="1"/>
    <col min="12541" max="12541" width="15.54296875" style="52" bestFit="1" customWidth="1"/>
    <col min="12542" max="12542" width="9.1796875" style="52"/>
    <col min="12543" max="12543" width="23.26953125" style="52" customWidth="1"/>
    <col min="12544" max="12794" width="9.1796875" style="52"/>
    <col min="12795" max="12795" width="53" style="52" customWidth="1"/>
    <col min="12796" max="12796" width="14.81640625" style="52" bestFit="1" customWidth="1"/>
    <col min="12797" max="12797" width="15.54296875" style="52" bestFit="1" customWidth="1"/>
    <col min="12798" max="12798" width="9.1796875" style="52"/>
    <col min="12799" max="12799" width="23.26953125" style="52" customWidth="1"/>
    <col min="12800" max="13050" width="9.1796875" style="52"/>
    <col min="13051" max="13051" width="53" style="52" customWidth="1"/>
    <col min="13052" max="13052" width="14.81640625" style="52" bestFit="1" customWidth="1"/>
    <col min="13053" max="13053" width="15.54296875" style="52" bestFit="1" customWidth="1"/>
    <col min="13054" max="13054" width="9.1796875" style="52"/>
    <col min="13055" max="13055" width="23.26953125" style="52" customWidth="1"/>
    <col min="13056" max="13306" width="9.1796875" style="52"/>
    <col min="13307" max="13307" width="53" style="52" customWidth="1"/>
    <col min="13308" max="13308" width="14.81640625" style="52" bestFit="1" customWidth="1"/>
    <col min="13309" max="13309" width="15.54296875" style="52" bestFit="1" customWidth="1"/>
    <col min="13310" max="13310" width="9.1796875" style="52"/>
    <col min="13311" max="13311" width="23.26953125" style="52" customWidth="1"/>
    <col min="13312" max="13562" width="9.1796875" style="52"/>
    <col min="13563" max="13563" width="53" style="52" customWidth="1"/>
    <col min="13564" max="13564" width="14.81640625" style="52" bestFit="1" customWidth="1"/>
    <col min="13565" max="13565" width="15.54296875" style="52" bestFit="1" customWidth="1"/>
    <col min="13566" max="13566" width="9.1796875" style="52"/>
    <col min="13567" max="13567" width="23.26953125" style="52" customWidth="1"/>
    <col min="13568" max="13818" width="9.1796875" style="52"/>
    <col min="13819" max="13819" width="53" style="52" customWidth="1"/>
    <col min="13820" max="13820" width="14.81640625" style="52" bestFit="1" customWidth="1"/>
    <col min="13821" max="13821" width="15.54296875" style="52" bestFit="1" customWidth="1"/>
    <col min="13822" max="13822" width="9.1796875" style="52"/>
    <col min="13823" max="13823" width="23.26953125" style="52" customWidth="1"/>
    <col min="13824" max="14074" width="9.1796875" style="52"/>
    <col min="14075" max="14075" width="53" style="52" customWidth="1"/>
    <col min="14076" max="14076" width="14.81640625" style="52" bestFit="1" customWidth="1"/>
    <col min="14077" max="14077" width="15.54296875" style="52" bestFit="1" customWidth="1"/>
    <col min="14078" max="14078" width="9.1796875" style="52"/>
    <col min="14079" max="14079" width="23.26953125" style="52" customWidth="1"/>
    <col min="14080" max="14330" width="9.1796875" style="52"/>
    <col min="14331" max="14331" width="53" style="52" customWidth="1"/>
    <col min="14332" max="14332" width="14.81640625" style="52" bestFit="1" customWidth="1"/>
    <col min="14333" max="14333" width="15.54296875" style="52" bestFit="1" customWidth="1"/>
    <col min="14334" max="14334" width="9.1796875" style="52"/>
    <col min="14335" max="14335" width="23.26953125" style="52" customWidth="1"/>
    <col min="14336" max="14586" width="9.1796875" style="52"/>
    <col min="14587" max="14587" width="53" style="52" customWidth="1"/>
    <col min="14588" max="14588" width="14.81640625" style="52" bestFit="1" customWidth="1"/>
    <col min="14589" max="14589" width="15.54296875" style="52" bestFit="1" customWidth="1"/>
    <col min="14590" max="14590" width="9.1796875" style="52"/>
    <col min="14591" max="14591" width="23.26953125" style="52" customWidth="1"/>
    <col min="14592" max="14842" width="9.1796875" style="52"/>
    <col min="14843" max="14843" width="53" style="52" customWidth="1"/>
    <col min="14844" max="14844" width="14.81640625" style="52" bestFit="1" customWidth="1"/>
    <col min="14845" max="14845" width="15.54296875" style="52" bestFit="1" customWidth="1"/>
    <col min="14846" max="14846" width="9.1796875" style="52"/>
    <col min="14847" max="14847" width="23.26953125" style="52" customWidth="1"/>
    <col min="14848" max="15098" width="9.1796875" style="52"/>
    <col min="15099" max="15099" width="53" style="52" customWidth="1"/>
    <col min="15100" max="15100" width="14.81640625" style="52" bestFit="1" customWidth="1"/>
    <col min="15101" max="15101" width="15.54296875" style="52" bestFit="1" customWidth="1"/>
    <col min="15102" max="15102" width="9.1796875" style="52"/>
    <col min="15103" max="15103" width="23.26953125" style="52" customWidth="1"/>
    <col min="15104" max="15354" width="9.1796875" style="52"/>
    <col min="15355" max="15355" width="53" style="52" customWidth="1"/>
    <col min="15356" max="15356" width="14.81640625" style="52" bestFit="1" customWidth="1"/>
    <col min="15357" max="15357" width="15.54296875" style="52" bestFit="1" customWidth="1"/>
    <col min="15358" max="15358" width="9.1796875" style="52"/>
    <col min="15359" max="15359" width="23.26953125" style="52" customWidth="1"/>
    <col min="15360" max="15610" width="9.1796875" style="52"/>
    <col min="15611" max="15611" width="53" style="52" customWidth="1"/>
    <col min="15612" max="15612" width="14.81640625" style="52" bestFit="1" customWidth="1"/>
    <col min="15613" max="15613" width="15.54296875" style="52" bestFit="1" customWidth="1"/>
    <col min="15614" max="15614" width="9.1796875" style="52"/>
    <col min="15615" max="15615" width="23.26953125" style="52" customWidth="1"/>
    <col min="15616" max="15866" width="9.1796875" style="52"/>
    <col min="15867" max="15867" width="53" style="52" customWidth="1"/>
    <col min="15868" max="15868" width="14.81640625" style="52" bestFit="1" customWidth="1"/>
    <col min="15869" max="15869" width="15.54296875" style="52" bestFit="1" customWidth="1"/>
    <col min="15870" max="15870" width="9.1796875" style="52"/>
    <col min="15871" max="15871" width="23.26953125" style="52" customWidth="1"/>
    <col min="15872" max="16122" width="9.1796875" style="52"/>
    <col min="16123" max="16123" width="53" style="52" customWidth="1"/>
    <col min="16124" max="16124" width="14.81640625" style="52" bestFit="1" customWidth="1"/>
    <col min="16125" max="16125" width="15.54296875" style="52" bestFit="1" customWidth="1"/>
    <col min="16126" max="16126" width="9.1796875" style="52"/>
    <col min="16127" max="16127" width="23.26953125" style="52" customWidth="1"/>
    <col min="16128" max="16384" width="9.1796875" style="52"/>
  </cols>
  <sheetData>
    <row r="1" spans="1:4" ht="36" customHeight="1" x14ac:dyDescent="0.35">
      <c r="A1" s="323" t="s">
        <v>191</v>
      </c>
      <c r="B1" s="324"/>
      <c r="C1" s="325"/>
    </row>
    <row r="2" spans="1:4" x14ac:dyDescent="0.35">
      <c r="A2" s="251" t="s">
        <v>52</v>
      </c>
      <c r="B2" s="252"/>
      <c r="C2" s="253"/>
    </row>
    <row r="3" spans="1:4" x14ac:dyDescent="0.35">
      <c r="A3" s="52" t="s">
        <v>53</v>
      </c>
      <c r="B3" s="53" t="s">
        <v>195</v>
      </c>
      <c r="C3" s="54" t="s">
        <v>172</v>
      </c>
    </row>
    <row r="4" spans="1:4" s="57" customFormat="1" ht="18" x14ac:dyDescent="0.4">
      <c r="A4" s="57" t="s">
        <v>55</v>
      </c>
      <c r="B4" s="254"/>
      <c r="C4" s="254"/>
    </row>
    <row r="5" spans="1:4" x14ac:dyDescent="0.35">
      <c r="A5" s="52" t="s">
        <v>56</v>
      </c>
      <c r="B5" s="255">
        <v>13467</v>
      </c>
      <c r="C5" s="255">
        <v>17803</v>
      </c>
    </row>
    <row r="6" spans="1:4" x14ac:dyDescent="0.35">
      <c r="A6" s="52" t="s">
        <v>57</v>
      </c>
      <c r="B6" s="255">
        <v>-1636</v>
      </c>
      <c r="C6" s="255">
        <v>9447</v>
      </c>
    </row>
    <row r="7" spans="1:4" x14ac:dyDescent="0.35">
      <c r="A7" s="52" t="s">
        <v>58</v>
      </c>
      <c r="B7" s="255">
        <v>18720</v>
      </c>
      <c r="C7" s="255">
        <v>19696</v>
      </c>
    </row>
    <row r="8" spans="1:4" ht="18" x14ac:dyDescent="0.35">
      <c r="A8" s="55" t="s">
        <v>59</v>
      </c>
      <c r="B8" s="255"/>
      <c r="C8" s="255"/>
    </row>
    <row r="9" spans="1:4" x14ac:dyDescent="0.35">
      <c r="A9" s="256" t="s">
        <v>60</v>
      </c>
      <c r="B9" s="269">
        <v>359025</v>
      </c>
      <c r="C9" s="269">
        <v>403995</v>
      </c>
    </row>
    <row r="10" spans="1:4" x14ac:dyDescent="0.35">
      <c r="A10" s="256" t="s">
        <v>61</v>
      </c>
      <c r="B10" s="255">
        <v>58350</v>
      </c>
      <c r="C10" s="255">
        <v>54850</v>
      </c>
    </row>
    <row r="11" spans="1:4" x14ac:dyDescent="0.35">
      <c r="A11" s="256" t="s">
        <v>62</v>
      </c>
      <c r="B11" s="255">
        <f>SUM(B9:B10)</f>
        <v>417375</v>
      </c>
      <c r="C11" s="255">
        <f>SUM(C9:C10)</f>
        <v>458845</v>
      </c>
    </row>
    <row r="12" spans="1:4" ht="18" x14ac:dyDescent="0.35">
      <c r="A12" s="55" t="s">
        <v>63</v>
      </c>
    </row>
    <row r="13" spans="1:4" x14ac:dyDescent="0.35">
      <c r="A13" s="256" t="s">
        <v>64</v>
      </c>
      <c r="B13" s="258">
        <v>-165</v>
      </c>
      <c r="C13" s="258">
        <v>1243</v>
      </c>
    </row>
    <row r="14" spans="1:4" ht="18" x14ac:dyDescent="0.35">
      <c r="A14" s="55" t="s">
        <v>65</v>
      </c>
      <c r="B14" s="255"/>
      <c r="C14" s="255"/>
    </row>
    <row r="15" spans="1:4" x14ac:dyDescent="0.35">
      <c r="A15" s="256" t="s">
        <v>60</v>
      </c>
      <c r="B15" s="255">
        <v>17539</v>
      </c>
      <c r="C15" s="255">
        <v>13705</v>
      </c>
      <c r="D15" s="321"/>
    </row>
    <row r="16" spans="1:4" ht="18" x14ac:dyDescent="0.35">
      <c r="A16" s="55" t="s">
        <v>66</v>
      </c>
      <c r="B16" s="255"/>
      <c r="C16" s="255"/>
      <c r="D16" s="321"/>
    </row>
    <row r="17" spans="1:4" x14ac:dyDescent="0.35">
      <c r="A17" s="256" t="s">
        <v>41</v>
      </c>
      <c r="B17" s="255">
        <v>12460.19</v>
      </c>
      <c r="C17" s="255">
        <v>12044</v>
      </c>
      <c r="D17" s="321"/>
    </row>
    <row r="18" spans="1:4" x14ac:dyDescent="0.35">
      <c r="A18" s="256" t="s">
        <v>67</v>
      </c>
      <c r="B18" s="255">
        <v>2500</v>
      </c>
      <c r="C18" s="255">
        <v>2500</v>
      </c>
      <c r="D18" s="321"/>
    </row>
    <row r="19" spans="1:4" x14ac:dyDescent="0.35">
      <c r="A19" s="256" t="s">
        <v>68</v>
      </c>
      <c r="B19" s="255">
        <f>SUM(B17:B18)</f>
        <v>14960.19</v>
      </c>
      <c r="C19" s="255">
        <f>SUM(C17:C18)</f>
        <v>14544</v>
      </c>
      <c r="D19" s="321"/>
    </row>
    <row r="20" spans="1:4" ht="18" x14ac:dyDescent="0.35">
      <c r="A20" s="55" t="s">
        <v>69</v>
      </c>
      <c r="B20" s="255"/>
      <c r="C20" s="255"/>
      <c r="D20" s="321"/>
    </row>
    <row r="21" spans="1:4" s="57" customFormat="1" ht="18" x14ac:dyDescent="0.4">
      <c r="A21" s="55" t="s">
        <v>70</v>
      </c>
      <c r="B21" s="56">
        <f>SUM(B11+B13+B15+B19+B5+B6+B7)</f>
        <v>480260.19</v>
      </c>
      <c r="C21" s="56">
        <f>SUM(C11+C13+C15+C19+C5+C6+C7)</f>
        <v>535283</v>
      </c>
    </row>
    <row r="22" spans="1:4" x14ac:dyDescent="0.35">
      <c r="A22" s="259"/>
      <c r="B22" s="260"/>
      <c r="C22" s="260"/>
    </row>
    <row r="23" spans="1:4" x14ac:dyDescent="0.35">
      <c r="A23" s="259"/>
      <c r="B23" s="261"/>
      <c r="C23" s="261"/>
    </row>
    <row r="24" spans="1:4" s="57" customFormat="1" ht="18" x14ac:dyDescent="0.4">
      <c r="A24" s="57" t="s">
        <v>71</v>
      </c>
      <c r="B24" s="56">
        <v>480260</v>
      </c>
      <c r="C24" s="56">
        <f>C20+C21</f>
        <v>535283</v>
      </c>
    </row>
    <row r="25" spans="1:4" x14ac:dyDescent="0.35">
      <c r="A25" s="52" t="s">
        <v>72</v>
      </c>
      <c r="B25" s="252">
        <f>SUM(B24/3208.8)</f>
        <v>149.66965843929194</v>
      </c>
      <c r="C25" s="252">
        <f>SUM(C24/3357.4)</f>
        <v>159.433788050277</v>
      </c>
    </row>
    <row r="26" spans="1:4" x14ac:dyDescent="0.35">
      <c r="A26" s="262" t="s">
        <v>73</v>
      </c>
      <c r="B26" s="263"/>
      <c r="C26" s="263"/>
    </row>
    <row r="27" spans="1:4" ht="18" x14ac:dyDescent="0.4">
      <c r="A27" s="262" t="s">
        <v>74</v>
      </c>
      <c r="B27" s="264" t="s">
        <v>75</v>
      </c>
      <c r="C27" s="264" t="s">
        <v>75</v>
      </c>
    </row>
    <row r="28" spans="1:4" ht="18" x14ac:dyDescent="0.4">
      <c r="A28" s="265">
        <f>B28/52</f>
        <v>0.18777172328817435</v>
      </c>
      <c r="B28" s="311">
        <f>C25-B25</f>
        <v>9.7641296109850657</v>
      </c>
      <c r="C28" s="266">
        <f>B28/B25*100%</f>
        <v>6.523786927024712E-2</v>
      </c>
    </row>
    <row r="29" spans="1:4" ht="18" x14ac:dyDescent="0.4">
      <c r="A29" s="267"/>
      <c r="B29" s="268"/>
      <c r="C29" s="268"/>
    </row>
    <row r="30" spans="1:4" x14ac:dyDescent="0.35">
      <c r="B30" s="52"/>
      <c r="C30" s="52"/>
    </row>
    <row r="31" spans="1:4" x14ac:dyDescent="0.35">
      <c r="B31" s="52"/>
      <c r="C31" s="52"/>
    </row>
    <row r="32" spans="1:4" x14ac:dyDescent="0.35">
      <c r="B32" s="52"/>
      <c r="C32" s="52"/>
    </row>
    <row r="33" s="52" customFormat="1" x14ac:dyDescent="0.35"/>
    <row r="34" s="52" customFormat="1" x14ac:dyDescent="0.35"/>
    <row r="35" s="52" customFormat="1" x14ac:dyDescent="0.35"/>
    <row r="36" s="52" customFormat="1" x14ac:dyDescent="0.35"/>
    <row r="37" s="52" customFormat="1" x14ac:dyDescent="0.35"/>
    <row r="38" s="52" customFormat="1" x14ac:dyDescent="0.35"/>
    <row r="39" s="57" customFormat="1" ht="18" x14ac:dyDescent="0.4"/>
    <row r="40" s="52" customFormat="1" x14ac:dyDescent="0.35"/>
  </sheetData>
  <mergeCells count="1">
    <mergeCell ref="A1:C1"/>
  </mergeCells>
  <phoneticPr fontId="17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FF26-F5CC-4CFF-9787-A4A21EDD1943}">
  <dimension ref="A1:C3"/>
  <sheetViews>
    <sheetView workbookViewId="0">
      <selection activeCell="B6" sqref="B6"/>
    </sheetView>
  </sheetViews>
  <sheetFormatPr defaultRowHeight="14.5" x14ac:dyDescent="0.35"/>
  <sheetData>
    <row r="1" spans="1:3" x14ac:dyDescent="0.35">
      <c r="A1" t="s">
        <v>51</v>
      </c>
    </row>
    <row r="2" spans="1:3" x14ac:dyDescent="0.35">
      <c r="A2">
        <v>2024.25</v>
      </c>
      <c r="B2">
        <v>2025.26</v>
      </c>
      <c r="C2">
        <v>2026.27</v>
      </c>
    </row>
    <row r="3" spans="1:3" x14ac:dyDescent="0.35">
      <c r="A3">
        <v>530966</v>
      </c>
      <c r="B3">
        <f>A3*105%</f>
        <v>557514.30000000005</v>
      </c>
      <c r="C3">
        <f>B3*105%</f>
        <v>585390.01500000013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302FA3595CE94FB3AA5224736C7516" ma:contentTypeVersion="18" ma:contentTypeDescription="Create a new document." ma:contentTypeScope="" ma:versionID="6e1a8f9b59e0414fa9620585265bdf31">
  <xsd:schema xmlns:xsd="http://www.w3.org/2001/XMLSchema" xmlns:xs="http://www.w3.org/2001/XMLSchema" xmlns:p="http://schemas.microsoft.com/office/2006/metadata/properties" xmlns:ns2="19d77360-0525-4476-82db-d7086d0ffcef" xmlns:ns3="405d5366-565a-4ae9-a4b6-ee5bf5d95e68" targetNamespace="http://schemas.microsoft.com/office/2006/metadata/properties" ma:root="true" ma:fieldsID="bab73ff0c15393e4f8733c64e9b95158" ns2:_="" ns3:_="">
    <xsd:import namespace="19d77360-0525-4476-82db-d7086d0ffcef"/>
    <xsd:import namespace="405d5366-565a-4ae9-a4b6-ee5bf5d9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7360-0525-4476-82db-d7086d0ff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5624715-b01d-4051-a862-45b1e5c1f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d5366-565a-4ae9-a4b6-ee5bf5d95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97ed5e-f013-4617-8fd5-ad64a9a7ef19}" ma:internalName="TaxCatchAll" ma:showField="CatchAllData" ma:web="405d5366-565a-4ae9-a4b6-ee5bf5d95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d77360-0525-4476-82db-d7086d0ffcef">
      <Terms xmlns="http://schemas.microsoft.com/office/infopath/2007/PartnerControls"/>
    </lcf76f155ced4ddcb4097134ff3c332f>
    <TaxCatchAll xmlns="405d5366-565a-4ae9-a4b6-ee5bf5d95e68" xsi:nil="true"/>
  </documentManagement>
</p:properties>
</file>

<file path=customXml/itemProps1.xml><?xml version="1.0" encoding="utf-8"?>
<ds:datastoreItem xmlns:ds="http://schemas.openxmlformats.org/officeDocument/2006/customXml" ds:itemID="{74458984-58BB-43BB-BA88-6F904B29D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77360-0525-4476-82db-d7086d0ffcef"/>
    <ds:schemaRef ds:uri="405d5366-565a-4ae9-a4b6-ee5bf5d9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D25791-6B6C-40A6-AD45-4B4FC13209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0A04F4-FCB5-43E1-863F-B38BFAB71723}">
  <ds:schemaRefs>
    <ds:schemaRef ds:uri="http://schemas.microsoft.com/office/2006/metadata/properties"/>
    <ds:schemaRef ds:uri="http://schemas.microsoft.com/office/infopath/2007/PartnerControls"/>
    <ds:schemaRef ds:uri="19d77360-0525-4476-82db-d7086d0ffcef"/>
    <ds:schemaRef ds:uri="405d5366-565a-4ae9-a4b6-ee5bf5d95e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O&amp;E</vt:lpstr>
      <vt:lpstr>Info Centre</vt:lpstr>
      <vt:lpstr>Direct Council</vt:lpstr>
      <vt:lpstr>CEX</vt:lpstr>
      <vt:lpstr>PHouse</vt:lpstr>
      <vt:lpstr>R&amp;OS</vt:lpstr>
      <vt:lpstr>CPC </vt:lpstr>
      <vt:lpstr>Summary</vt:lpstr>
      <vt:lpstr>Precept projections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Sally Thurston</cp:lastModifiedBy>
  <cp:revision/>
  <cp:lastPrinted>2023-10-27T09:41:21Z</cp:lastPrinted>
  <dcterms:created xsi:type="dcterms:W3CDTF">2020-10-15T09:17:39Z</dcterms:created>
  <dcterms:modified xsi:type="dcterms:W3CDTF">2024-03-15T16:59:14Z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0x01010067302FA3595CE94FB3AA5224736C7516</vt:lpwstr>
  </property>
  <property fmtid="{D5CDD505-2E9C-101B-9397-08002B2CF9AE}" pid="3" name="MediaServiceImageTags">
    <vt:lpwstr/>
  </property>
</Properties>
</file>